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saveExternalLinkValues="0" codeName="ThisWorkbook"/>
  <mc:AlternateContent xmlns:mc="http://schemas.openxmlformats.org/markup-compatibility/2006">
    <mc:Choice Requires="x15">
      <x15ac:absPath xmlns:x15ac="http://schemas.microsoft.com/office/spreadsheetml/2010/11/ac" url="C:\Users\Krešimir\Desktop\"/>
    </mc:Choice>
  </mc:AlternateContent>
  <xr:revisionPtr revIDLastSave="0" documentId="8_{8B42E20C-BA1B-4EFF-99E1-19A46BF87DFE}" xr6:coauthVersionLast="40" xr6:coauthVersionMax="40" xr10:uidLastSave="{00000000-0000-0000-0000-000000000000}"/>
  <bookViews>
    <workbookView xWindow="-120" yWindow="-120" windowWidth="25440" windowHeight="15390" firstSheet="1" activeTab="2"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3" l="1"/>
  <c r="H162" i="3" s="1"/>
  <c r="O3"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G34" i="37" s="1"/>
  <c r="C34" i="37"/>
  <c r="D34" i="37"/>
  <c r="B35" i="37"/>
  <c r="C35" i="37"/>
  <c r="D35" i="37"/>
  <c r="B36" i="37"/>
  <c r="B37" i="37"/>
  <c r="C37" i="37"/>
  <c r="D37" i="37"/>
  <c r="B38" i="37"/>
  <c r="C38" i="37"/>
  <c r="D38" i="37"/>
  <c r="B39" i="37"/>
  <c r="C39" i="37"/>
  <c r="D39" i="37"/>
  <c r="B40" i="37"/>
  <c r="B41" i="37"/>
  <c r="B42" i="37"/>
  <c r="C42" i="37"/>
  <c r="D42" i="37"/>
  <c r="B43" i="37"/>
  <c r="C43" i="37"/>
  <c r="D43" i="37"/>
  <c r="B44" i="37"/>
  <c r="G44" i="37" s="1"/>
  <c r="C44" i="37"/>
  <c r="D44" i="37"/>
  <c r="B45" i="37"/>
  <c r="C45" i="37"/>
  <c r="D45" i="37"/>
  <c r="B46" i="37"/>
  <c r="B47" i="37"/>
  <c r="B48" i="37"/>
  <c r="G48" i="37" s="1"/>
  <c r="C48" i="37"/>
  <c r="D48" i="37"/>
  <c r="B49" i="37"/>
  <c r="C49" i="37"/>
  <c r="D49" i="37"/>
  <c r="B50" i="37"/>
  <c r="B51" i="37"/>
  <c r="C51" i="37"/>
  <c r="G51" i="37" s="1"/>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G66" i="37" s="1"/>
  <c r="C66" i="37"/>
  <c r="D66" i="37"/>
  <c r="B67" i="37"/>
  <c r="B68" i="37"/>
  <c r="G68" i="37" s="1"/>
  <c r="C68" i="37"/>
  <c r="D68" i="37"/>
  <c r="B69" i="37"/>
  <c r="C69" i="37"/>
  <c r="D69" i="37"/>
  <c r="B70" i="37"/>
  <c r="B71" i="37"/>
  <c r="C71" i="37"/>
  <c r="D71" i="37"/>
  <c r="B72" i="37"/>
  <c r="C72" i="37"/>
  <c r="D72" i="37"/>
  <c r="B73" i="37"/>
  <c r="C73" i="37"/>
  <c r="D73" i="37"/>
  <c r="B74" i="37"/>
  <c r="G74" i="37" s="1"/>
  <c r="C74" i="37"/>
  <c r="D74" i="37"/>
  <c r="B75" i="37"/>
  <c r="B76" i="37"/>
  <c r="B77" i="37"/>
  <c r="C77" i="37"/>
  <c r="D77" i="37"/>
  <c r="G77" i="37"/>
  <c r="B78" i="37"/>
  <c r="C78" i="37"/>
  <c r="D78" i="37"/>
  <c r="B79" i="37"/>
  <c r="G79" i="37" s="1"/>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G92" i="37" s="1"/>
  <c r="D92" i="37"/>
  <c r="B93" i="37"/>
  <c r="C93" i="37"/>
  <c r="D93" i="37"/>
  <c r="B94" i="37"/>
  <c r="C94" i="37"/>
  <c r="D94" i="37"/>
  <c r="B95" i="37"/>
  <c r="C95" i="37"/>
  <c r="D95" i="37"/>
  <c r="B96" i="37"/>
  <c r="C96" i="37"/>
  <c r="G96" i="37" s="1"/>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G113" i="37" s="1"/>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G129" i="37" s="1"/>
  <c r="C129" i="37"/>
  <c r="D129" i="37"/>
  <c r="B130" i="37"/>
  <c r="C130" i="37"/>
  <c r="D130" i="37"/>
  <c r="B131" i="37"/>
  <c r="B132" i="37"/>
  <c r="B133" i="37"/>
  <c r="G133" i="37" s="1"/>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G145" i="37" s="1"/>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G197" i="37" s="1"/>
  <c r="C197" i="37"/>
  <c r="D197" i="37"/>
  <c r="B198" i="37"/>
  <c r="C198" i="37"/>
  <c r="D198" i="37"/>
  <c r="B199" i="37"/>
  <c r="C199" i="37"/>
  <c r="D199" i="37"/>
  <c r="B200" i="37"/>
  <c r="B201" i="37"/>
  <c r="C201" i="37"/>
  <c r="D201" i="37"/>
  <c r="B202" i="37"/>
  <c r="C202" i="37"/>
  <c r="D202" i="37"/>
  <c r="B203" i="37"/>
  <c r="C203" i="37"/>
  <c r="D203" i="37"/>
  <c r="B204" i="37"/>
  <c r="C204" i="37"/>
  <c r="G204" i="37" s="1"/>
  <c r="D204" i="37"/>
  <c r="B205" i="37"/>
  <c r="C205" i="37"/>
  <c r="G205" i="37" s="1"/>
  <c r="D205" i="37"/>
  <c r="B206" i="37"/>
  <c r="C206" i="37"/>
  <c r="G206" i="37" s="1"/>
  <c r="D206" i="37"/>
  <c r="B207" i="37"/>
  <c r="C207" i="37"/>
  <c r="G207" i="37" s="1"/>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G219" i="37" s="1"/>
  <c r="D219" i="37"/>
  <c r="B220" i="37"/>
  <c r="C220" i="37"/>
  <c r="D220" i="37"/>
  <c r="B221" i="37"/>
  <c r="C221" i="37"/>
  <c r="G221" i="37" s="1"/>
  <c r="D221" i="37"/>
  <c r="B222" i="37"/>
  <c r="B223" i="37"/>
  <c r="B224" i="37"/>
  <c r="C224" i="37"/>
  <c r="D224" i="37"/>
  <c r="B225" i="37"/>
  <c r="G225" i="37" s="1"/>
  <c r="C225" i="37"/>
  <c r="D225" i="37"/>
  <c r="B226" i="37"/>
  <c r="B227" i="37"/>
  <c r="G227" i="37" s="1"/>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G240" i="37" s="1"/>
  <c r="D240" i="37"/>
  <c r="B241" i="37"/>
  <c r="C241" i="37"/>
  <c r="G241" i="37" s="1"/>
  <c r="D241" i="37"/>
  <c r="B242" i="37"/>
  <c r="B243" i="37"/>
  <c r="C243" i="37"/>
  <c r="D243" i="37"/>
  <c r="B244" i="37"/>
  <c r="C244" i="37"/>
  <c r="D244" i="37"/>
  <c r="B245" i="37"/>
  <c r="C245" i="37"/>
  <c r="D245" i="37"/>
  <c r="G245" i="37" s="1"/>
  <c r="B246" i="37"/>
  <c r="C246" i="37"/>
  <c r="D246" i="37"/>
  <c r="B247" i="37"/>
  <c r="B248" i="37"/>
  <c r="B249" i="37"/>
  <c r="C249" i="37"/>
  <c r="D249" i="37"/>
  <c r="B250" i="37"/>
  <c r="C250" i="37"/>
  <c r="D250" i="37"/>
  <c r="B251" i="37"/>
  <c r="G251" i="37" s="1"/>
  <c r="C251" i="37"/>
  <c r="D251" i="37"/>
  <c r="B252" i="37"/>
  <c r="C252" i="37"/>
  <c r="D252" i="37"/>
  <c r="B253" i="37"/>
  <c r="C253" i="37"/>
  <c r="D253" i="37"/>
  <c r="B254" i="37"/>
  <c r="B255" i="37"/>
  <c r="C255" i="37"/>
  <c r="D255" i="37"/>
  <c r="B256" i="37"/>
  <c r="C256" i="37"/>
  <c r="D256" i="37"/>
  <c r="B257" i="37"/>
  <c r="G257" i="37" s="1"/>
  <c r="C257" i="37"/>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B269" i="37"/>
  <c r="G269" i="37" s="1"/>
  <c r="C269" i="37"/>
  <c r="D269" i="37"/>
  <c r="B270" i="37"/>
  <c r="C270" i="37"/>
  <c r="D270" i="37"/>
  <c r="B271" i="37"/>
  <c r="C271" i="37"/>
  <c r="D271" i="37"/>
  <c r="B272" i="37"/>
  <c r="C272" i="37"/>
  <c r="D272" i="37"/>
  <c r="B273" i="37"/>
  <c r="B274" i="37"/>
  <c r="C274" i="37"/>
  <c r="D274" i="37"/>
  <c r="G274" i="37"/>
  <c r="B275" i="37"/>
  <c r="C275" i="37"/>
  <c r="D275" i="37"/>
  <c r="B276" i="37"/>
  <c r="G276" i="37" s="1"/>
  <c r="C276" i="37"/>
  <c r="D276" i="37"/>
  <c r="B277" i="37"/>
  <c r="G277" i="37" s="1"/>
  <c r="C277" i="37"/>
  <c r="D277" i="37"/>
  <c r="B278" i="37"/>
  <c r="C278" i="37"/>
  <c r="D278" i="37"/>
  <c r="B279" i="37"/>
  <c r="C279" i="37"/>
  <c r="D279" i="37"/>
  <c r="B280" i="37"/>
  <c r="B281" i="37"/>
  <c r="B282" i="37"/>
  <c r="B283" i="37"/>
  <c r="B284" i="37"/>
  <c r="B285" i="37"/>
  <c r="C285" i="37"/>
  <c r="D285" i="37"/>
  <c r="H285" i="37" s="1"/>
  <c r="B286" i="37"/>
  <c r="C286" i="37"/>
  <c r="D286" i="37"/>
  <c r="B287" i="37"/>
  <c r="C287" i="37"/>
  <c r="D287" i="37"/>
  <c r="B288" i="37"/>
  <c r="C288" i="37"/>
  <c r="D288" i="37"/>
  <c r="B289" i="37"/>
  <c r="C289" i="37"/>
  <c r="D289" i="37"/>
  <c r="B290" i="37"/>
  <c r="B291" i="37"/>
  <c r="B292" i="37"/>
  <c r="B293" i="37"/>
  <c r="C293" i="37"/>
  <c r="D293" i="37"/>
  <c r="B294" i="37"/>
  <c r="C294" i="37"/>
  <c r="D294" i="37"/>
  <c r="G294" i="37" s="1"/>
  <c r="B295" i="37"/>
  <c r="C295" i="37"/>
  <c r="D295" i="37"/>
  <c r="B296" i="37"/>
  <c r="B297" i="37"/>
  <c r="C297" i="37"/>
  <c r="D297" i="37"/>
  <c r="B298" i="37"/>
  <c r="G298" i="37" s="1"/>
  <c r="C298" i="37"/>
  <c r="D298" i="37"/>
  <c r="B299" i="37"/>
  <c r="C299" i="37"/>
  <c r="D299" i="37"/>
  <c r="B300" i="37"/>
  <c r="C300" i="37"/>
  <c r="D300" i="37"/>
  <c r="B301" i="37"/>
  <c r="C301" i="37"/>
  <c r="D301" i="37"/>
  <c r="B302" i="37"/>
  <c r="G302" i="37" s="1"/>
  <c r="C302" i="37"/>
  <c r="D302" i="37"/>
  <c r="B303" i="37"/>
  <c r="B304" i="37"/>
  <c r="B305" i="37"/>
  <c r="C305" i="37"/>
  <c r="D305" i="37"/>
  <c r="B306" i="37"/>
  <c r="G306" i="37" s="1"/>
  <c r="C306" i="37"/>
  <c r="D306" i="37"/>
  <c r="B307" i="37"/>
  <c r="G307" i="37" s="1"/>
  <c r="C307" i="37"/>
  <c r="D307" i="37"/>
  <c r="B308" i="37"/>
  <c r="C308" i="37"/>
  <c r="D308" i="37"/>
  <c r="B309" i="37"/>
  <c r="B310" i="37"/>
  <c r="C310" i="37"/>
  <c r="D310" i="37"/>
  <c r="B311" i="37"/>
  <c r="C311" i="37"/>
  <c r="D311" i="37"/>
  <c r="B312" i="37"/>
  <c r="G312" i="37" s="1"/>
  <c r="C312" i="37"/>
  <c r="D312" i="37"/>
  <c r="B313" i="37"/>
  <c r="C313" i="37"/>
  <c r="D313" i="37"/>
  <c r="B314" i="37"/>
  <c r="C314" i="37"/>
  <c r="D314" i="37"/>
  <c r="B315" i="37"/>
  <c r="C315" i="37"/>
  <c r="D315" i="37"/>
  <c r="B316" i="37"/>
  <c r="G316" i="37" s="1"/>
  <c r="C316" i="37"/>
  <c r="D316" i="37"/>
  <c r="B317" i="37"/>
  <c r="C317" i="37"/>
  <c r="D317" i="37"/>
  <c r="B318" i="37"/>
  <c r="B319" i="37"/>
  <c r="C319" i="37"/>
  <c r="D319" i="37"/>
  <c r="B320" i="37"/>
  <c r="C320" i="37"/>
  <c r="D320" i="37"/>
  <c r="B321" i="37"/>
  <c r="C321" i="37"/>
  <c r="D321" i="37"/>
  <c r="B322" i="37"/>
  <c r="G322" i="37" s="1"/>
  <c r="C322" i="37"/>
  <c r="D322" i="37"/>
  <c r="B323" i="37"/>
  <c r="B324" i="37"/>
  <c r="G324" i="37" s="1"/>
  <c r="C324" i="37"/>
  <c r="D324" i="37"/>
  <c r="B325" i="37"/>
  <c r="C325" i="37"/>
  <c r="D325" i="37"/>
  <c r="B326" i="37"/>
  <c r="C326" i="37"/>
  <c r="D326" i="37"/>
  <c r="B327" i="37"/>
  <c r="C327" i="37"/>
  <c r="D327" i="37"/>
  <c r="B328" i="37"/>
  <c r="B329" i="37"/>
  <c r="C329" i="37"/>
  <c r="D329" i="37"/>
  <c r="G329" i="37"/>
  <c r="B330" i="37"/>
  <c r="C330" i="37"/>
  <c r="D330" i="37"/>
  <c r="G330" i="37"/>
  <c r="B331" i="37"/>
  <c r="B332" i="37"/>
  <c r="C332" i="37"/>
  <c r="D332" i="37"/>
  <c r="B333" i="37"/>
  <c r="C333" i="37"/>
  <c r="D333" i="37"/>
  <c r="B334" i="37"/>
  <c r="G334" i="37" s="1"/>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G350" i="37" s="1"/>
  <c r="B351" i="37"/>
  <c r="C351" i="37"/>
  <c r="D351" i="37"/>
  <c r="B352" i="37"/>
  <c r="C352" i="37"/>
  <c r="D352" i="37"/>
  <c r="B353" i="37"/>
  <c r="C353" i="37"/>
  <c r="D353" i="37"/>
  <c r="B354" i="37"/>
  <c r="C354" i="37"/>
  <c r="D354" i="37"/>
  <c r="G354" i="37" s="1"/>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G368" i="37" s="1"/>
  <c r="B369" i="37"/>
  <c r="C369" i="37"/>
  <c r="D369" i="37"/>
  <c r="B370" i="37"/>
  <c r="B371" i="37"/>
  <c r="C371" i="37"/>
  <c r="D371" i="37"/>
  <c r="B372" i="37"/>
  <c r="C372" i="37"/>
  <c r="D372" i="37"/>
  <c r="B373" i="37"/>
  <c r="C373" i="37"/>
  <c r="D373" i="37"/>
  <c r="B374" i="37"/>
  <c r="C374" i="37"/>
  <c r="D374" i="37"/>
  <c r="G374" i="37" s="1"/>
  <c r="B375" i="37"/>
  <c r="B376" i="37"/>
  <c r="C376" i="37"/>
  <c r="D376" i="37"/>
  <c r="G376" i="37" s="1"/>
  <c r="B377" i="37"/>
  <c r="C377" i="37"/>
  <c r="D377" i="37"/>
  <c r="B378" i="37"/>
  <c r="C378" i="37"/>
  <c r="D378" i="37"/>
  <c r="B379" i="37"/>
  <c r="C379" i="37"/>
  <c r="D379" i="37"/>
  <c r="B380" i="37"/>
  <c r="B381" i="37"/>
  <c r="C381" i="37"/>
  <c r="D381" i="37"/>
  <c r="B382" i="37"/>
  <c r="C382" i="37"/>
  <c r="D382" i="37"/>
  <c r="G382" i="37" s="1"/>
  <c r="B383" i="37"/>
  <c r="B384" i="37"/>
  <c r="C384" i="37"/>
  <c r="D384" i="37"/>
  <c r="G384" i="37" s="1"/>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G397" i="37" s="1"/>
  <c r="D397" i="37"/>
  <c r="B398" i="37"/>
  <c r="C398" i="37"/>
  <c r="D398" i="37"/>
  <c r="B399" i="37"/>
  <c r="B400" i="37"/>
  <c r="B401" i="37"/>
  <c r="C401" i="37"/>
  <c r="D401" i="37"/>
  <c r="G401" i="37"/>
  <c r="B402" i="37"/>
  <c r="C402" i="37"/>
  <c r="D402" i="37"/>
  <c r="H402" i="37" s="1"/>
  <c r="B403" i="37"/>
  <c r="C403" i="37"/>
  <c r="D403" i="37"/>
  <c r="G403" i="37" s="1"/>
  <c r="B404" i="37"/>
  <c r="B405" i="37"/>
  <c r="B406" i="37"/>
  <c r="B407" i="37"/>
  <c r="B408" i="37"/>
  <c r="B409" i="37"/>
  <c r="B410" i="37"/>
  <c r="B411" i="37"/>
  <c r="B412" i="37"/>
  <c r="B413" i="37"/>
  <c r="B414" i="37"/>
  <c r="C414" i="37"/>
  <c r="G414" i="37" s="1"/>
  <c r="D414" i="37"/>
  <c r="B415" i="37"/>
  <c r="C415" i="37"/>
  <c r="D415" i="37"/>
  <c r="B416" i="37"/>
  <c r="C416" i="37"/>
  <c r="G416" i="37" s="1"/>
  <c r="D416" i="37"/>
  <c r="B417" i="37"/>
  <c r="C417" i="37"/>
  <c r="D417" i="37"/>
  <c r="B418" i="37"/>
  <c r="B419" i="37"/>
  <c r="C419" i="37"/>
  <c r="D419" i="37"/>
  <c r="B420" i="37"/>
  <c r="C420" i="37"/>
  <c r="D420" i="37"/>
  <c r="B421" i="37"/>
  <c r="B422" i="37"/>
  <c r="C422" i="37"/>
  <c r="G422" i="37" s="1"/>
  <c r="D422" i="37"/>
  <c r="B423" i="37"/>
  <c r="C423" i="37"/>
  <c r="D423" i="37"/>
  <c r="B424" i="37"/>
  <c r="C424" i="37"/>
  <c r="G424" i="37" s="1"/>
  <c r="D424" i="37"/>
  <c r="B425" i="37"/>
  <c r="C425" i="37"/>
  <c r="D425" i="37"/>
  <c r="B426" i="37"/>
  <c r="B427" i="37"/>
  <c r="G427" i="37" s="1"/>
  <c r="C427" i="37"/>
  <c r="D427" i="37"/>
  <c r="B428" i="37"/>
  <c r="C428" i="37"/>
  <c r="D428" i="37"/>
  <c r="B429" i="37"/>
  <c r="C429" i="37"/>
  <c r="D429" i="37"/>
  <c r="B430" i="37"/>
  <c r="C430" i="37"/>
  <c r="D430" i="37"/>
  <c r="B431" i="37"/>
  <c r="G431" i="37" s="1"/>
  <c r="C431" i="37"/>
  <c r="D431" i="37"/>
  <c r="B432" i="37"/>
  <c r="C432" i="37"/>
  <c r="D432" i="37"/>
  <c r="B433" i="37"/>
  <c r="B434" i="37"/>
  <c r="C434" i="37"/>
  <c r="G434" i="37" s="1"/>
  <c r="D434" i="37"/>
  <c r="B435" i="37"/>
  <c r="C435" i="37"/>
  <c r="G435" i="37" s="1"/>
  <c r="D435" i="37"/>
  <c r="B436" i="37"/>
  <c r="C436" i="37"/>
  <c r="G436" i="37" s="1"/>
  <c r="D436" i="37"/>
  <c r="B437" i="37"/>
  <c r="C437" i="37"/>
  <c r="G437" i="37" s="1"/>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G449" i="37" s="1"/>
  <c r="C449" i="37"/>
  <c r="D449" i="37"/>
  <c r="B450" i="37"/>
  <c r="B451" i="37"/>
  <c r="B452" i="37"/>
  <c r="C452" i="37"/>
  <c r="D452" i="37"/>
  <c r="B453" i="37"/>
  <c r="G453" i="37" s="1"/>
  <c r="C453" i="37"/>
  <c r="D453" i="37"/>
  <c r="B454" i="37"/>
  <c r="B455" i="37"/>
  <c r="C455" i="37"/>
  <c r="D455" i="37"/>
  <c r="B456" i="37"/>
  <c r="C456" i="37"/>
  <c r="D456" i="37"/>
  <c r="B457" i="37"/>
  <c r="B458" i="37"/>
  <c r="C458" i="37"/>
  <c r="D458" i="37"/>
  <c r="B459" i="37"/>
  <c r="C459" i="37"/>
  <c r="D459" i="37"/>
  <c r="B460" i="37"/>
  <c r="B461" i="37"/>
  <c r="C461" i="37"/>
  <c r="D461" i="37"/>
  <c r="B462" i="37"/>
  <c r="C462" i="37"/>
  <c r="G462" i="37" s="1"/>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G474" i="37" s="1"/>
  <c r="D474" i="37"/>
  <c r="B475" i="37"/>
  <c r="B476" i="37"/>
  <c r="B477" i="37"/>
  <c r="C477" i="37"/>
  <c r="D477" i="37"/>
  <c r="B478" i="37"/>
  <c r="C478" i="37"/>
  <c r="D478" i="37"/>
  <c r="B479" i="37"/>
  <c r="C479" i="37"/>
  <c r="D479" i="37"/>
  <c r="B480" i="37"/>
  <c r="C480" i="37"/>
  <c r="D480" i="37"/>
  <c r="B481" i="37"/>
  <c r="B482" i="37"/>
  <c r="C482" i="37"/>
  <c r="D482" i="37"/>
  <c r="B483" i="37"/>
  <c r="G483" i="37" s="1"/>
  <c r="C483" i="37"/>
  <c r="D483" i="37"/>
  <c r="B484" i="37"/>
  <c r="C484" i="37"/>
  <c r="D484" i="37"/>
  <c r="B485" i="37"/>
  <c r="C485" i="37"/>
  <c r="D485" i="37"/>
  <c r="B486" i="37"/>
  <c r="B487" i="37"/>
  <c r="C487" i="37"/>
  <c r="D487" i="37"/>
  <c r="B488" i="37"/>
  <c r="C488" i="37"/>
  <c r="G488" i="37" s="1"/>
  <c r="D488" i="37"/>
  <c r="B489" i="37"/>
  <c r="C489" i="37"/>
  <c r="D489" i="37"/>
  <c r="B490" i="37"/>
  <c r="C490" i="37"/>
  <c r="G490" i="37" s="1"/>
  <c r="D490" i="37"/>
  <c r="B491" i="37"/>
  <c r="C491" i="37"/>
  <c r="D491" i="37"/>
  <c r="B492" i="37"/>
  <c r="C492" i="37"/>
  <c r="G492" i="37" s="1"/>
  <c r="D492" i="37"/>
  <c r="B493" i="37"/>
  <c r="B494" i="37"/>
  <c r="C494" i="37"/>
  <c r="D494" i="37"/>
  <c r="B495" i="37"/>
  <c r="G495" i="37" s="1"/>
  <c r="C495" i="37"/>
  <c r="D495" i="37"/>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G509" i="37" s="1"/>
  <c r="C509" i="37"/>
  <c r="D509" i="37"/>
  <c r="B510" i="37"/>
  <c r="B511" i="37"/>
  <c r="G511" i="37" s="1"/>
  <c r="C511" i="37"/>
  <c r="D511" i="37"/>
  <c r="B512" i="37"/>
  <c r="C512" i="37"/>
  <c r="D512" i="37"/>
  <c r="B513" i="37"/>
  <c r="B514" i="37"/>
  <c r="C514" i="37"/>
  <c r="D514" i="37"/>
  <c r="B515" i="37"/>
  <c r="C515" i="37"/>
  <c r="D515" i="37"/>
  <c r="B516" i="37"/>
  <c r="B517" i="37"/>
  <c r="C517" i="37"/>
  <c r="D517" i="37"/>
  <c r="B518" i="37"/>
  <c r="G518" i="37" s="1"/>
  <c r="C518" i="37"/>
  <c r="D518" i="37"/>
  <c r="B519" i="37"/>
  <c r="B520" i="37"/>
  <c r="B521" i="37"/>
  <c r="B522" i="37"/>
  <c r="C522" i="37"/>
  <c r="D522" i="37"/>
  <c r="B523" i="37"/>
  <c r="C523" i="37"/>
  <c r="D523" i="37"/>
  <c r="B524" i="37"/>
  <c r="C524" i="37"/>
  <c r="D524" i="37"/>
  <c r="B525" i="37"/>
  <c r="C525" i="37"/>
  <c r="D525" i="37"/>
  <c r="B526" i="37"/>
  <c r="B527" i="37"/>
  <c r="G527" i="37" s="1"/>
  <c r="C527" i="37"/>
  <c r="D527" i="37"/>
  <c r="B528" i="37"/>
  <c r="C528" i="37"/>
  <c r="D528" i="37"/>
  <c r="B529" i="37"/>
  <c r="B530" i="37"/>
  <c r="C530" i="37"/>
  <c r="D530" i="37"/>
  <c r="B531" i="37"/>
  <c r="C531" i="37"/>
  <c r="D531" i="37"/>
  <c r="B532" i="37"/>
  <c r="C532" i="37"/>
  <c r="D532" i="37"/>
  <c r="B533" i="37"/>
  <c r="C533" i="37"/>
  <c r="D533" i="37"/>
  <c r="B534" i="37"/>
  <c r="B535" i="37"/>
  <c r="C535" i="37"/>
  <c r="D535" i="37"/>
  <c r="B536" i="37"/>
  <c r="C536" i="37"/>
  <c r="G536" i="37" s="1"/>
  <c r="D536" i="37"/>
  <c r="B537" i="37"/>
  <c r="C537" i="37"/>
  <c r="D537" i="37"/>
  <c r="B538" i="37"/>
  <c r="C538" i="37"/>
  <c r="G538" i="37" s="1"/>
  <c r="D538" i="37"/>
  <c r="B539" i="37"/>
  <c r="C539" i="37"/>
  <c r="D539" i="37"/>
  <c r="B540" i="37"/>
  <c r="C540" i="37"/>
  <c r="G540" i="37" s="1"/>
  <c r="D540" i="37"/>
  <c r="B541" i="37"/>
  <c r="B542" i="37"/>
  <c r="C542" i="37"/>
  <c r="D542" i="37"/>
  <c r="B543" i="37"/>
  <c r="C543" i="37"/>
  <c r="D543" i="37"/>
  <c r="B544" i="37"/>
  <c r="C544" i="37"/>
  <c r="D544" i="37"/>
  <c r="B545" i="37"/>
  <c r="C545" i="37"/>
  <c r="D545" i="37"/>
  <c r="B546" i="37"/>
  <c r="B547" i="37"/>
  <c r="G547" i="37" s="1"/>
  <c r="C547" i="37"/>
  <c r="D547" i="37"/>
  <c r="B548" i="37"/>
  <c r="C548" i="37"/>
  <c r="D548" i="37"/>
  <c r="B549" i="37"/>
  <c r="C549" i="37"/>
  <c r="D549" i="37"/>
  <c r="B550" i="37"/>
  <c r="C550" i="37"/>
  <c r="D550" i="37"/>
  <c r="B551" i="37"/>
  <c r="G551" i="37" s="1"/>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B567" i="37"/>
  <c r="G567" i="37" s="1"/>
  <c r="C567" i="37"/>
  <c r="D567" i="37"/>
  <c r="B568" i="37"/>
  <c r="B569" i="37"/>
  <c r="G569" i="37" s="1"/>
  <c r="C569" i="37"/>
  <c r="D569" i="37"/>
  <c r="B570" i="37"/>
  <c r="G570" i="37" s="1"/>
  <c r="C570" i="37"/>
  <c r="D570" i="37"/>
  <c r="B571" i="37"/>
  <c r="B572" i="37"/>
  <c r="B573" i="37"/>
  <c r="C573" i="37"/>
  <c r="D573" i="37"/>
  <c r="B574" i="37"/>
  <c r="C574" i="37"/>
  <c r="D574" i="37"/>
  <c r="B575" i="37"/>
  <c r="C575" i="37"/>
  <c r="D575" i="37"/>
  <c r="B576" i="37"/>
  <c r="B577" i="37"/>
  <c r="G577" i="37" s="1"/>
  <c r="C577" i="37"/>
  <c r="D577" i="37"/>
  <c r="B578" i="37"/>
  <c r="B579" i="37"/>
  <c r="G579" i="37" s="1"/>
  <c r="C579" i="37"/>
  <c r="D579" i="37"/>
  <c r="B580" i="37"/>
  <c r="G580" i="37" s="1"/>
  <c r="C580" i="37"/>
  <c r="D580" i="37"/>
  <c r="B581" i="37"/>
  <c r="B582" i="37"/>
  <c r="C582" i="37"/>
  <c r="D582" i="37"/>
  <c r="G582" i="37" s="1"/>
  <c r="B583" i="37"/>
  <c r="C583" i="37"/>
  <c r="D583" i="37"/>
  <c r="B584" i="37"/>
  <c r="B585" i="37"/>
  <c r="B586" i="37"/>
  <c r="C586" i="37"/>
  <c r="D586" i="37"/>
  <c r="B587" i="37"/>
  <c r="C587" i="37"/>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D600" i="37"/>
  <c r="B601" i="37"/>
  <c r="G601" i="37" s="1"/>
  <c r="C601" i="37"/>
  <c r="D601" i="37"/>
  <c r="B602" i="37"/>
  <c r="C602" i="37"/>
  <c r="D602" i="37"/>
  <c r="B603" i="37"/>
  <c r="B604" i="37"/>
  <c r="C604" i="37"/>
  <c r="D604" i="37"/>
  <c r="B605" i="37"/>
  <c r="G605" i="37" s="1"/>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G622" i="37" s="1"/>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H639" i="37" s="1"/>
  <c r="B640" i="37"/>
  <c r="C640" i="37"/>
  <c r="D640" i="37"/>
  <c r="B641" i="37"/>
  <c r="C641" i="37"/>
  <c r="D641" i="37"/>
  <c r="B642" i="37"/>
  <c r="B643" i="37"/>
  <c r="C643" i="37"/>
  <c r="D643" i="37"/>
  <c r="B644" i="37"/>
  <c r="C644" i="37"/>
  <c r="G644" i="37" s="1"/>
  <c r="D644" i="37"/>
  <c r="B645" i="37"/>
  <c r="C645" i="37"/>
  <c r="D645" i="37"/>
  <c r="H645" i="37" s="1"/>
  <c r="B646" i="37"/>
  <c r="C646" i="37"/>
  <c r="G646" i="37" s="1"/>
  <c r="D646" i="37"/>
  <c r="B647" i="37"/>
  <c r="C647" i="37"/>
  <c r="D647" i="37"/>
  <c r="B648" i="37"/>
  <c r="C648" i="37"/>
  <c r="G648" i="37" s="1"/>
  <c r="D648" i="37"/>
  <c r="B649" i="37"/>
  <c r="C649" i="37"/>
  <c r="D649" i="37"/>
  <c r="B650" i="37"/>
  <c r="C650" i="37"/>
  <c r="D650" i="37"/>
  <c r="B651" i="37"/>
  <c r="C651" i="37"/>
  <c r="D651" i="37"/>
  <c r="B652" i="37"/>
  <c r="C652" i="37"/>
  <c r="D652" i="37"/>
  <c r="B653" i="37"/>
  <c r="G653" i="37" s="1"/>
  <c r="C653" i="37"/>
  <c r="D653" i="37"/>
  <c r="B654" i="37"/>
  <c r="C654" i="37"/>
  <c r="D654" i="37"/>
  <c r="B655" i="37"/>
  <c r="C655" i="37"/>
  <c r="D655" i="37"/>
  <c r="B656" i="37"/>
  <c r="C656" i="37"/>
  <c r="D656" i="37"/>
  <c r="G656" i="37"/>
  <c r="B657" i="37"/>
  <c r="C657" i="37"/>
  <c r="D657" i="37"/>
  <c r="G657" i="37"/>
  <c r="B658" i="37"/>
  <c r="C658" i="37"/>
  <c r="D658" i="37"/>
  <c r="G658" i="37"/>
  <c r="B659" i="37"/>
  <c r="C659" i="37"/>
  <c r="D659" i="37"/>
  <c r="B660" i="37"/>
  <c r="G660" i="37" s="1"/>
  <c r="C660" i="37"/>
  <c r="D660" i="37"/>
  <c r="B661" i="37"/>
  <c r="G661" i="37" s="1"/>
  <c r="C661" i="37"/>
  <c r="D661" i="37"/>
  <c r="B662" i="37"/>
  <c r="G662" i="37" s="1"/>
  <c r="C662" i="37"/>
  <c r="D662" i="37"/>
  <c r="B663" i="37"/>
  <c r="G663" i="37" s="1"/>
  <c r="C663" i="37"/>
  <c r="D663" i="37"/>
  <c r="B664" i="37"/>
  <c r="G664" i="37" s="1"/>
  <c r="C664" i="37"/>
  <c r="D664" i="37"/>
  <c r="B665" i="37"/>
  <c r="G665" i="37" s="1"/>
  <c r="C665" i="37"/>
  <c r="D665" i="37"/>
  <c r="B666" i="37"/>
  <c r="G666" i="37" s="1"/>
  <c r="C666" i="37"/>
  <c r="D666" i="37"/>
  <c r="B667" i="37"/>
  <c r="G667" i="37" s="1"/>
  <c r="C667" i="37"/>
  <c r="D667" i="37"/>
  <c r="B668" i="37"/>
  <c r="G668" i="37" s="1"/>
  <c r="C668" i="37"/>
  <c r="D668" i="37"/>
  <c r="B669" i="37"/>
  <c r="G669" i="37" s="1"/>
  <c r="C669" i="37"/>
  <c r="D669" i="37"/>
  <c r="B670" i="37"/>
  <c r="G670" i="37" s="1"/>
  <c r="C670" i="37"/>
  <c r="D670" i="37"/>
  <c r="B671" i="37"/>
  <c r="G671" i="37" s="1"/>
  <c r="C671" i="37"/>
  <c r="D671" i="37"/>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G680" i="37" s="1"/>
  <c r="C680" i="37"/>
  <c r="D680" i="37"/>
  <c r="B681" i="37"/>
  <c r="G681" i="37" s="1"/>
  <c r="C681" i="37"/>
  <c r="D681" i="37"/>
  <c r="B682" i="37"/>
  <c r="G682" i="37" s="1"/>
  <c r="C682" i="37"/>
  <c r="D682" i="37"/>
  <c r="B683" i="37"/>
  <c r="G683" i="37" s="1"/>
  <c r="C683" i="37"/>
  <c r="D683" i="37"/>
  <c r="B684" i="37"/>
  <c r="G684" i="37" s="1"/>
  <c r="C684" i="37"/>
  <c r="D684" i="37"/>
  <c r="B685" i="37"/>
  <c r="G685" i="37" s="1"/>
  <c r="C685" i="37"/>
  <c r="D685" i="37"/>
  <c r="B686" i="37"/>
  <c r="G686" i="37" s="1"/>
  <c r="C686" i="37"/>
  <c r="D686" i="37"/>
  <c r="B687" i="37"/>
  <c r="C687" i="37"/>
  <c r="D687" i="37"/>
  <c r="B688" i="37"/>
  <c r="C688" i="37"/>
  <c r="D688" i="37"/>
  <c r="B689" i="37"/>
  <c r="C689" i="37"/>
  <c r="D689" i="37"/>
  <c r="B690" i="37"/>
  <c r="C690" i="37"/>
  <c r="D690" i="37"/>
  <c r="B691" i="37"/>
  <c r="C691" i="37"/>
  <c r="D691" i="37"/>
  <c r="G691" i="37" s="1"/>
  <c r="B692" i="37"/>
  <c r="C692" i="37"/>
  <c r="D692" i="37"/>
  <c r="B693" i="37"/>
  <c r="C693" i="37"/>
  <c r="D693" i="37"/>
  <c r="B694" i="37"/>
  <c r="C694" i="37"/>
  <c r="D694" i="37"/>
  <c r="B695" i="37"/>
  <c r="C695" i="37"/>
  <c r="D695" i="37"/>
  <c r="B696" i="37"/>
  <c r="C696" i="37"/>
  <c r="D696" i="37"/>
  <c r="G696" i="37" s="1"/>
  <c r="B697" i="37"/>
  <c r="C697" i="37"/>
  <c r="D697" i="37"/>
  <c r="B698" i="37"/>
  <c r="C698" i="37"/>
  <c r="D698" i="37"/>
  <c r="B699" i="37"/>
  <c r="G699" i="37" s="1"/>
  <c r="C699" i="37"/>
  <c r="D699" i="37"/>
  <c r="B700" i="37"/>
  <c r="C700" i="37"/>
  <c r="D700" i="37"/>
  <c r="B701" i="37"/>
  <c r="G701" i="37" s="1"/>
  <c r="C701" i="37"/>
  <c r="D701" i="37"/>
  <c r="B702" i="37"/>
  <c r="C702" i="37"/>
  <c r="D702" i="37"/>
  <c r="B703" i="37"/>
  <c r="G703" i="37" s="1"/>
  <c r="C703" i="37"/>
  <c r="D703" i="37"/>
  <c r="B704" i="37"/>
  <c r="C704" i="37"/>
  <c r="D704" i="37"/>
  <c r="B705" i="37"/>
  <c r="G705" i="37" s="1"/>
  <c r="C705" i="37"/>
  <c r="D705" i="37"/>
  <c r="B706" i="37"/>
  <c r="C706" i="37"/>
  <c r="D706" i="37"/>
  <c r="B707" i="37"/>
  <c r="G707" i="37" s="1"/>
  <c r="C707" i="37"/>
  <c r="D707" i="37"/>
  <c r="B708" i="37"/>
  <c r="C708" i="37"/>
  <c r="D708" i="37"/>
  <c r="B709" i="37"/>
  <c r="G709" i="37" s="1"/>
  <c r="C709" i="37"/>
  <c r="D709" i="37"/>
  <c r="B710" i="37"/>
  <c r="C710" i="37"/>
  <c r="D710" i="37"/>
  <c r="B711" i="37"/>
  <c r="G711" i="37" s="1"/>
  <c r="C711" i="37"/>
  <c r="D711" i="37"/>
  <c r="B712" i="37"/>
  <c r="C712" i="37"/>
  <c r="D712" i="37"/>
  <c r="B713" i="37"/>
  <c r="G713" i="37" s="1"/>
  <c r="C713" i="37"/>
  <c r="D713" i="37"/>
  <c r="B714" i="37"/>
  <c r="C714" i="37"/>
  <c r="D714" i="37"/>
  <c r="B715" i="37"/>
  <c r="C715" i="37"/>
  <c r="D715" i="37"/>
  <c r="B716" i="37"/>
  <c r="C716" i="37"/>
  <c r="D716" i="37"/>
  <c r="B717" i="37"/>
  <c r="G717" i="37" s="1"/>
  <c r="C717" i="37"/>
  <c r="D717" i="37"/>
  <c r="B718" i="37"/>
  <c r="C718" i="37"/>
  <c r="D718" i="37"/>
  <c r="B719" i="37"/>
  <c r="C719" i="37"/>
  <c r="D719" i="37"/>
  <c r="B720" i="37"/>
  <c r="C720" i="37"/>
  <c r="D720" i="37"/>
  <c r="B721" i="37"/>
  <c r="G721" i="37" s="1"/>
  <c r="C721" i="37"/>
  <c r="D721" i="37"/>
  <c r="B722" i="37"/>
  <c r="C722" i="37"/>
  <c r="D722" i="37"/>
  <c r="B723" i="37"/>
  <c r="C723" i="37"/>
  <c r="D723" i="37"/>
  <c r="B724" i="37"/>
  <c r="C724" i="37"/>
  <c r="D724" i="37"/>
  <c r="B725" i="37"/>
  <c r="G725" i="37" s="1"/>
  <c r="C725" i="37"/>
  <c r="D725" i="37"/>
  <c r="B726" i="37"/>
  <c r="C726" i="37"/>
  <c r="D726" i="37"/>
  <c r="B727" i="37"/>
  <c r="C727" i="37"/>
  <c r="D727" i="37"/>
  <c r="B728" i="37"/>
  <c r="C728" i="37"/>
  <c r="D728" i="37"/>
  <c r="B729" i="37"/>
  <c r="G729" i="37" s="1"/>
  <c r="C729" i="37"/>
  <c r="D729" i="37"/>
  <c r="B730" i="37"/>
  <c r="G730" i="37" s="1"/>
  <c r="C730" i="37"/>
  <c r="D730" i="37"/>
  <c r="B731" i="37"/>
  <c r="C731" i="37"/>
  <c r="D731" i="37"/>
  <c r="B732" i="37"/>
  <c r="C732" i="37"/>
  <c r="G732" i="37" s="1"/>
  <c r="D732" i="37"/>
  <c r="B733" i="37"/>
  <c r="C733" i="37"/>
  <c r="D733" i="37"/>
  <c r="B734" i="37"/>
  <c r="C734" i="37"/>
  <c r="D734" i="37"/>
  <c r="B735" i="37"/>
  <c r="C735" i="37"/>
  <c r="D735" i="37"/>
  <c r="G735" i="37" s="1"/>
  <c r="B736" i="37"/>
  <c r="C736" i="37"/>
  <c r="D736" i="37"/>
  <c r="G736" i="37" s="1"/>
  <c r="B737" i="37"/>
  <c r="C737" i="37"/>
  <c r="D737" i="37"/>
  <c r="G737" i="37" s="1"/>
  <c r="B738" i="37"/>
  <c r="C738" i="37"/>
  <c r="D738" i="37"/>
  <c r="G738" i="37" s="1"/>
  <c r="B739" i="37"/>
  <c r="C739" i="37"/>
  <c r="D739" i="37"/>
  <c r="G739" i="37" s="1"/>
  <c r="B740" i="37"/>
  <c r="C740" i="37"/>
  <c r="D740" i="37"/>
  <c r="G740" i="37" s="1"/>
  <c r="B741" i="37"/>
  <c r="C741" i="37"/>
  <c r="D741" i="37"/>
  <c r="G741" i="37" s="1"/>
  <c r="B742" i="37"/>
  <c r="C742" i="37"/>
  <c r="D742" i="37"/>
  <c r="G742" i="37" s="1"/>
  <c r="B743" i="37"/>
  <c r="C743" i="37"/>
  <c r="D743" i="37"/>
  <c r="G743" i="37" s="1"/>
  <c r="B744" i="37"/>
  <c r="C744" i="37"/>
  <c r="D744" i="37"/>
  <c r="G744" i="37" s="1"/>
  <c r="B745" i="37"/>
  <c r="C745" i="37"/>
  <c r="D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B774" i="37"/>
  <c r="C774" i="37"/>
  <c r="D774" i="37"/>
  <c r="B775" i="37"/>
  <c r="C775" i="37"/>
  <c r="G775" i="37" s="1"/>
  <c r="D775" i="37"/>
  <c r="B776" i="37"/>
  <c r="C776" i="37"/>
  <c r="D776" i="37"/>
  <c r="B777" i="37"/>
  <c r="C777" i="37"/>
  <c r="D777" i="37"/>
  <c r="G777" i="37"/>
  <c r="B778" i="37"/>
  <c r="C778" i="37"/>
  <c r="D778" i="37"/>
  <c r="B779" i="37"/>
  <c r="G779" i="37" s="1"/>
  <c r="C779" i="37"/>
  <c r="D779" i="37"/>
  <c r="B780" i="37"/>
  <c r="C780" i="37"/>
  <c r="D780" i="37"/>
  <c r="B781" i="37"/>
  <c r="C781" i="37"/>
  <c r="G781" i="37" s="1"/>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G789" i="37" s="1"/>
  <c r="D789" i="37"/>
  <c r="B790" i="37"/>
  <c r="C790" i="37"/>
  <c r="D790" i="37"/>
  <c r="B791" i="37"/>
  <c r="C791" i="37"/>
  <c r="D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B856" i="37"/>
  <c r="C856" i="37"/>
  <c r="D856" i="37"/>
  <c r="B857" i="37"/>
  <c r="C857" i="37"/>
  <c r="D857" i="37"/>
  <c r="B858" i="37"/>
  <c r="C858" i="37"/>
  <c r="D858" i="37"/>
  <c r="B859" i="37"/>
  <c r="C859" i="37"/>
  <c r="D859" i="37"/>
  <c r="B860" i="37"/>
  <c r="G860" i="37" s="1"/>
  <c r="C860" i="37"/>
  <c r="D860" i="37"/>
  <c r="B861" i="37"/>
  <c r="C861" i="37"/>
  <c r="D861" i="37"/>
  <c r="B862" i="37"/>
  <c r="C862" i="37"/>
  <c r="D862" i="37"/>
  <c r="B863" i="37"/>
  <c r="C863" i="37"/>
  <c r="D863" i="37"/>
  <c r="B864" i="37"/>
  <c r="G864" i="37" s="1"/>
  <c r="C864" i="37"/>
  <c r="D864" i="37"/>
  <c r="B865" i="37"/>
  <c r="C865" i="37"/>
  <c r="D865" i="37"/>
  <c r="B866" i="37"/>
  <c r="C866" i="37"/>
  <c r="D866" i="37"/>
  <c r="B867" i="37"/>
  <c r="C867" i="37"/>
  <c r="D867" i="37"/>
  <c r="B868" i="37"/>
  <c r="C868" i="37"/>
  <c r="D868" i="37"/>
  <c r="B869" i="37"/>
  <c r="C869" i="37"/>
  <c r="D869" i="37"/>
  <c r="B870" i="37"/>
  <c r="C870" i="37"/>
  <c r="D870" i="37"/>
  <c r="B871" i="37"/>
  <c r="G871" i="37" s="1"/>
  <c r="C871" i="37"/>
  <c r="D871" i="37"/>
  <c r="B872" i="37"/>
  <c r="C872" i="37"/>
  <c r="D872" i="37"/>
  <c r="B873" i="37"/>
  <c r="C873" i="37"/>
  <c r="D873" i="37"/>
  <c r="B874" i="37"/>
  <c r="C874" i="37"/>
  <c r="D874" i="37"/>
  <c r="B875" i="37"/>
  <c r="G875" i="37" s="1"/>
  <c r="C875" i="37"/>
  <c r="D875" i="37"/>
  <c r="B876" i="37"/>
  <c r="C876" i="37"/>
  <c r="D876" i="37"/>
  <c r="B877" i="37"/>
  <c r="C877" i="37"/>
  <c r="D877" i="37"/>
  <c r="B878" i="37"/>
  <c r="C878" i="37"/>
  <c r="D878" i="37"/>
  <c r="B879" i="37"/>
  <c r="G879" i="37" s="1"/>
  <c r="C879" i="37"/>
  <c r="D879" i="37"/>
  <c r="B880" i="37"/>
  <c r="C880" i="37"/>
  <c r="D880" i="37"/>
  <c r="B881" i="37"/>
  <c r="C881" i="37"/>
  <c r="D881" i="37"/>
  <c r="B882" i="37"/>
  <c r="C882" i="37"/>
  <c r="D882" i="37"/>
  <c r="B883" i="37"/>
  <c r="G883" i="37" s="1"/>
  <c r="C883" i="37"/>
  <c r="D883" i="37"/>
  <c r="B884" i="37"/>
  <c r="C884" i="37"/>
  <c r="D884" i="37"/>
  <c r="B885" i="37"/>
  <c r="C885" i="37"/>
  <c r="D885" i="37"/>
  <c r="B886" i="37"/>
  <c r="C886" i="37"/>
  <c r="D886" i="37"/>
  <c r="B887" i="37"/>
  <c r="G887" i="37" s="1"/>
  <c r="C887" i="37"/>
  <c r="D887" i="37"/>
  <c r="B888" i="37"/>
  <c r="C888" i="37"/>
  <c r="D888" i="37"/>
  <c r="B889" i="37"/>
  <c r="C889" i="37"/>
  <c r="D889" i="37"/>
  <c r="B890" i="37"/>
  <c r="C890" i="37"/>
  <c r="D890" i="37"/>
  <c r="B891" i="37"/>
  <c r="G891" i="37" s="1"/>
  <c r="C891" i="37"/>
  <c r="D891" i="37"/>
  <c r="B892" i="37"/>
  <c r="C892" i="37"/>
  <c r="D892" i="37"/>
  <c r="B893" i="37"/>
  <c r="C893" i="37"/>
  <c r="D893" i="37"/>
  <c r="B894" i="37"/>
  <c r="C894" i="37"/>
  <c r="D894" i="37"/>
  <c r="B895" i="37"/>
  <c r="G895" i="37" s="1"/>
  <c r="C895" i="37"/>
  <c r="D895" i="37"/>
  <c r="B896" i="37"/>
  <c r="C896" i="37"/>
  <c r="D896" i="37"/>
  <c r="B897" i="37"/>
  <c r="C897" i="37"/>
  <c r="D897" i="37"/>
  <c r="B898" i="37"/>
  <c r="C898" i="37"/>
  <c r="D898" i="37"/>
  <c r="B899" i="37"/>
  <c r="G899" i="37" s="1"/>
  <c r="C899" i="37"/>
  <c r="D899" i="37"/>
  <c r="B900" i="37"/>
  <c r="C900" i="37"/>
  <c r="D900" i="37"/>
  <c r="B901" i="37"/>
  <c r="C901" i="37"/>
  <c r="D901" i="37"/>
  <c r="B902" i="37"/>
  <c r="C902" i="37"/>
  <c r="D902" i="37"/>
  <c r="B903" i="37"/>
  <c r="G903" i="37" s="1"/>
  <c r="C903" i="37"/>
  <c r="D903" i="37"/>
  <c r="B904" i="37"/>
  <c r="C904" i="37"/>
  <c r="D904" i="37"/>
  <c r="B905" i="37"/>
  <c r="C905" i="37"/>
  <c r="D905" i="37"/>
  <c r="B906" i="37"/>
  <c r="C906" i="37"/>
  <c r="D906" i="37"/>
  <c r="B907" i="37"/>
  <c r="G907" i="37" s="1"/>
  <c r="C907" i="37"/>
  <c r="D907" i="37"/>
  <c r="B908" i="37"/>
  <c r="C908" i="37"/>
  <c r="D908" i="37"/>
  <c r="B909" i="37"/>
  <c r="C909" i="37"/>
  <c r="D909" i="37"/>
  <c r="B910" i="37"/>
  <c r="C910" i="37"/>
  <c r="D910" i="37"/>
  <c r="B911" i="37"/>
  <c r="G911" i="37" s="1"/>
  <c r="C911" i="37"/>
  <c r="D911" i="37"/>
  <c r="B912" i="37"/>
  <c r="C912" i="37"/>
  <c r="D912" i="37"/>
  <c r="B913" i="37"/>
  <c r="C913" i="37"/>
  <c r="D913" i="37"/>
  <c r="B914" i="37"/>
  <c r="C914" i="37"/>
  <c r="D914" i="37"/>
  <c r="B915" i="37"/>
  <c r="G915" i="37" s="1"/>
  <c r="C915" i="37"/>
  <c r="D915" i="37"/>
  <c r="B916" i="37"/>
  <c r="C916" i="37"/>
  <c r="D916" i="37"/>
  <c r="B917" i="37"/>
  <c r="C917" i="37"/>
  <c r="D917" i="37"/>
  <c r="B918" i="37"/>
  <c r="C918" i="37"/>
  <c r="D918" i="37"/>
  <c r="B919" i="37"/>
  <c r="G919" i="37" s="1"/>
  <c r="C919" i="37"/>
  <c r="D919" i="37"/>
  <c r="B920" i="37"/>
  <c r="C920" i="37"/>
  <c r="D920" i="37"/>
  <c r="B921" i="37"/>
  <c r="C921" i="37"/>
  <c r="D921" i="37"/>
  <c r="B922" i="37"/>
  <c r="C922" i="37"/>
  <c r="D922" i="37"/>
  <c r="B923" i="37"/>
  <c r="G923" i="37" s="1"/>
  <c r="C923" i="37"/>
  <c r="D923" i="37"/>
  <c r="B924" i="37"/>
  <c r="C924" i="37"/>
  <c r="D924" i="37"/>
  <c r="B925" i="37"/>
  <c r="C925" i="37"/>
  <c r="D925" i="37"/>
  <c r="B926" i="37"/>
  <c r="C926" i="37"/>
  <c r="D926" i="37"/>
  <c r="B927" i="37"/>
  <c r="G927" i="37" s="1"/>
  <c r="C927" i="37"/>
  <c r="D927" i="37"/>
  <c r="B928" i="37"/>
  <c r="C928" i="37"/>
  <c r="D928" i="37"/>
  <c r="B929" i="37"/>
  <c r="C929" i="37"/>
  <c r="D929" i="37"/>
  <c r="B930" i="37"/>
  <c r="C930" i="37"/>
  <c r="D930" i="37"/>
  <c r="B931" i="37"/>
  <c r="G931" i="37" s="1"/>
  <c r="C931" i="37"/>
  <c r="D931" i="37"/>
  <c r="B932" i="37"/>
  <c r="C932" i="37"/>
  <c r="D932" i="37"/>
  <c r="B933" i="37"/>
  <c r="C933" i="37"/>
  <c r="D933" i="37"/>
  <c r="B934" i="37"/>
  <c r="C934" i="37"/>
  <c r="D934" i="37"/>
  <c r="B935" i="37"/>
  <c r="G935" i="37" s="1"/>
  <c r="C935" i="37"/>
  <c r="D935" i="37"/>
  <c r="B936" i="37"/>
  <c r="C936" i="37"/>
  <c r="D936" i="37"/>
  <c r="B937" i="37"/>
  <c r="C937" i="37"/>
  <c r="D937" i="37"/>
  <c r="B938" i="37"/>
  <c r="C938" i="37"/>
  <c r="D938" i="37"/>
  <c r="B939" i="37"/>
  <c r="G939" i="37" s="1"/>
  <c r="C939" i="37"/>
  <c r="D939" i="37"/>
  <c r="B940" i="37"/>
  <c r="C940" i="37"/>
  <c r="G940" i="37" s="1"/>
  <c r="D940" i="37"/>
  <c r="B941" i="37"/>
  <c r="C941" i="37"/>
  <c r="G941" i="37" s="1"/>
  <c r="D941" i="37"/>
  <c r="B942" i="37"/>
  <c r="C942" i="37"/>
  <c r="G942" i="37" s="1"/>
  <c r="D942" i="37"/>
  <c r="B943" i="37"/>
  <c r="C943" i="37"/>
  <c r="G943" i="37" s="1"/>
  <c r="D943" i="37"/>
  <c r="B944" i="37"/>
  <c r="C944" i="37"/>
  <c r="G944" i="37" s="1"/>
  <c r="D944" i="37"/>
  <c r="B945" i="37"/>
  <c r="C945" i="37"/>
  <c r="G945" i="37" s="1"/>
  <c r="D945" i="37"/>
  <c r="B946" i="37"/>
  <c r="C946" i="37"/>
  <c r="G946" i="37" s="1"/>
  <c r="D946" i="37"/>
  <c r="B947" i="37"/>
  <c r="C947" i="37"/>
  <c r="G947" i="37" s="1"/>
  <c r="D947" i="37"/>
  <c r="B948" i="37"/>
  <c r="C948" i="37"/>
  <c r="G948" i="37" s="1"/>
  <c r="D948" i="37"/>
  <c r="B949" i="37"/>
  <c r="C949" i="37"/>
  <c r="G949" i="37" s="1"/>
  <c r="D949" i="37"/>
  <c r="B950" i="37"/>
  <c r="C950" i="37"/>
  <c r="G950" i="37" s="1"/>
  <c r="D950" i="37"/>
  <c r="B951" i="37"/>
  <c r="C951" i="37"/>
  <c r="G951" i="37" s="1"/>
  <c r="D951" i="37"/>
  <c r="B952" i="37"/>
  <c r="C952" i="37"/>
  <c r="G952" i="37" s="1"/>
  <c r="D952" i="37"/>
  <c r="B953" i="37"/>
  <c r="C953" i="37"/>
  <c r="G953" i="37" s="1"/>
  <c r="D953" i="37"/>
  <c r="B954" i="37"/>
  <c r="C954" i="37"/>
  <c r="G954" i="37" s="1"/>
  <c r="D954" i="37"/>
  <c r="B955" i="37"/>
  <c r="C955" i="37"/>
  <c r="G955" i="37" s="1"/>
  <c r="D955" i="37"/>
  <c r="B956" i="37"/>
  <c r="C956" i="37"/>
  <c r="G956" i="37" s="1"/>
  <c r="D956" i="37"/>
  <c r="B957" i="37"/>
  <c r="C957" i="37"/>
  <c r="G957" i="37" s="1"/>
  <c r="D957" i="37"/>
  <c r="B958" i="37"/>
  <c r="C958" i="37"/>
  <c r="G958" i="37" s="1"/>
  <c r="D958" i="37"/>
  <c r="B959" i="37"/>
  <c r="C959" i="37"/>
  <c r="G959" i="37" s="1"/>
  <c r="D959" i="37"/>
  <c r="B960" i="37"/>
  <c r="C960" i="37"/>
  <c r="G960" i="37" s="1"/>
  <c r="D960" i="37"/>
  <c r="B961" i="37"/>
  <c r="C961" i="37"/>
  <c r="G961" i="37" s="1"/>
  <c r="D961" i="37"/>
  <c r="B962" i="37"/>
  <c r="C962" i="37"/>
  <c r="G962" i="37" s="1"/>
  <c r="D962" i="37"/>
  <c r="B963" i="37"/>
  <c r="C963" i="37"/>
  <c r="G963" i="37" s="1"/>
  <c r="D963" i="37"/>
  <c r="B964" i="37"/>
  <c r="C964" i="37"/>
  <c r="G964" i="37" s="1"/>
  <c r="D964" i="37"/>
  <c r="B965" i="37"/>
  <c r="C965" i="37"/>
  <c r="G965" i="37" s="1"/>
  <c r="D965" i="37"/>
  <c r="B966" i="37"/>
  <c r="C966" i="37"/>
  <c r="G966" i="37" s="1"/>
  <c r="D966" i="37"/>
  <c r="B967" i="37"/>
  <c r="C967" i="37"/>
  <c r="G967" i="37" s="1"/>
  <c r="D967" i="37"/>
  <c r="B968" i="37"/>
  <c r="C968" i="37"/>
  <c r="G968" i="37" s="1"/>
  <c r="D968" i="37"/>
  <c r="B969" i="37"/>
  <c r="C969" i="37"/>
  <c r="G969" i="37" s="1"/>
  <c r="D969" i="37"/>
  <c r="B970" i="37"/>
  <c r="C970" i="37"/>
  <c r="G970" i="37" s="1"/>
  <c r="D970" i="37"/>
  <c r="B971" i="37"/>
  <c r="C971" i="37"/>
  <c r="G971" i="37" s="1"/>
  <c r="D971" i="37"/>
  <c r="B972" i="37"/>
  <c r="C972" i="37"/>
  <c r="G972" i="37" s="1"/>
  <c r="D972" i="37"/>
  <c r="B973" i="37"/>
  <c r="C973" i="37"/>
  <c r="G973" i="37" s="1"/>
  <c r="D973" i="37"/>
  <c r="B974" i="37"/>
  <c r="C974" i="37"/>
  <c r="G974" i="37" s="1"/>
  <c r="D974" i="37"/>
  <c r="B975" i="37"/>
  <c r="C975" i="37"/>
  <c r="G975" i="37" s="1"/>
  <c r="D975" i="37"/>
  <c r="B976" i="37"/>
  <c r="C976" i="37"/>
  <c r="G976" i="37" s="1"/>
  <c r="D976" i="37"/>
  <c r="B977" i="37"/>
  <c r="B978" i="37"/>
  <c r="B979" i="37"/>
  <c r="B980" i="37"/>
  <c r="C980" i="37"/>
  <c r="D980" i="37"/>
  <c r="H980" i="37" s="1"/>
  <c r="B981" i="37"/>
  <c r="C981" i="37"/>
  <c r="D981" i="37"/>
  <c r="B982" i="37"/>
  <c r="C982" i="37"/>
  <c r="D982" i="37"/>
  <c r="B983" i="37"/>
  <c r="B984" i="37"/>
  <c r="B985" i="37"/>
  <c r="C985" i="37"/>
  <c r="D985" i="37"/>
  <c r="B986" i="37"/>
  <c r="C986" i="37"/>
  <c r="D986" i="37"/>
  <c r="H986" i="37" s="1"/>
  <c r="B987" i="37"/>
  <c r="C987" i="37"/>
  <c r="H987" i="37" s="1"/>
  <c r="D987" i="37"/>
  <c r="B988" i="37"/>
  <c r="C988" i="37"/>
  <c r="D988" i="37"/>
  <c r="H988" i="37" s="1"/>
  <c r="B989" i="37"/>
  <c r="C989" i="37"/>
  <c r="D989" i="37"/>
  <c r="B990" i="37"/>
  <c r="B991" i="37"/>
  <c r="C991" i="37"/>
  <c r="D991" i="37"/>
  <c r="B992" i="37"/>
  <c r="C992" i="37"/>
  <c r="D992" i="37"/>
  <c r="B993" i="37"/>
  <c r="C993" i="37"/>
  <c r="H993" i="37" s="1"/>
  <c r="D993" i="37"/>
  <c r="B994" i="37"/>
  <c r="C994" i="37"/>
  <c r="D994" i="37"/>
  <c r="B995" i="37"/>
  <c r="C995" i="37"/>
  <c r="D995" i="37"/>
  <c r="B996" i="37"/>
  <c r="C996" i="37"/>
  <c r="D996" i="37"/>
  <c r="B997" i="37"/>
  <c r="C997" i="37"/>
  <c r="H997" i="37" s="1"/>
  <c r="D997" i="37"/>
  <c r="B998" i="37"/>
  <c r="C998" i="37"/>
  <c r="D998" i="37"/>
  <c r="B999" i="37"/>
  <c r="C999" i="37"/>
  <c r="D999" i="37"/>
  <c r="B1000" i="37"/>
  <c r="B1001" i="37"/>
  <c r="C1001" i="37"/>
  <c r="D1001" i="37"/>
  <c r="B1002" i="37"/>
  <c r="C1002" i="37"/>
  <c r="G1002" i="37" s="1"/>
  <c r="D1002" i="37"/>
  <c r="B1003" i="37"/>
  <c r="C1003" i="37"/>
  <c r="D1003" i="37"/>
  <c r="B1004" i="37"/>
  <c r="C1004" i="37"/>
  <c r="D1004" i="37"/>
  <c r="B1005" i="37"/>
  <c r="C1005" i="37"/>
  <c r="D1005" i="37"/>
  <c r="B1006" i="37"/>
  <c r="B1007" i="37"/>
  <c r="G1007" i="37" s="1"/>
  <c r="C1007" i="37"/>
  <c r="D1007" i="37"/>
  <c r="B1008" i="37"/>
  <c r="C1008" i="37"/>
  <c r="D1008" i="37"/>
  <c r="H1008" i="37" s="1"/>
  <c r="B1009" i="37"/>
  <c r="C1009" i="37"/>
  <c r="D1009" i="37"/>
  <c r="B1010" i="37"/>
  <c r="C1010" i="37"/>
  <c r="D1010" i="37"/>
  <c r="B1011" i="37"/>
  <c r="G1011" i="37" s="1"/>
  <c r="C1011" i="37"/>
  <c r="D1011" i="37"/>
  <c r="B1012" i="37"/>
  <c r="B1013" i="37"/>
  <c r="G1013" i="37" s="1"/>
  <c r="C1013" i="37"/>
  <c r="D1013" i="37"/>
  <c r="B1014" i="37"/>
  <c r="G1014" i="37" s="1"/>
  <c r="C1014" i="37"/>
  <c r="D1014" i="37"/>
  <c r="B1015" i="37"/>
  <c r="G1015" i="37" s="1"/>
  <c r="C1015" i="37"/>
  <c r="D1015" i="37"/>
  <c r="B1016" i="37"/>
  <c r="B1017" i="37"/>
  <c r="C1017" i="37"/>
  <c r="D1017" i="37"/>
  <c r="G1017" i="37" s="1"/>
  <c r="B1018" i="37"/>
  <c r="C1018" i="37"/>
  <c r="D1018" i="37"/>
  <c r="H1018" i="37" s="1"/>
  <c r="B1019" i="37"/>
  <c r="C1019" i="37"/>
  <c r="D1019" i="37"/>
  <c r="B1020" i="37"/>
  <c r="C1020" i="37"/>
  <c r="D1020" i="37"/>
  <c r="B1021" i="37"/>
  <c r="C1021" i="37"/>
  <c r="D1021" i="37"/>
  <c r="B1022" i="37"/>
  <c r="C1022" i="37"/>
  <c r="D1022" i="37"/>
  <c r="B1023" i="37"/>
  <c r="B1024" i="37"/>
  <c r="G1024" i="37" s="1"/>
  <c r="C1024" i="37"/>
  <c r="D1024" i="37"/>
  <c r="B1025" i="37"/>
  <c r="C1025" i="37"/>
  <c r="D1025" i="37"/>
  <c r="B1026" i="37"/>
  <c r="G1026" i="37" s="1"/>
  <c r="C1026" i="37"/>
  <c r="D1026" i="37"/>
  <c r="H1026" i="37" s="1"/>
  <c r="B1027" i="37"/>
  <c r="B1028" i="37"/>
  <c r="C1028" i="37"/>
  <c r="D1028" i="37"/>
  <c r="B1029" i="37"/>
  <c r="C1029" i="37"/>
  <c r="H1029" i="37" s="1"/>
  <c r="D1029" i="37"/>
  <c r="B1030" i="37"/>
  <c r="C1030" i="37"/>
  <c r="D1030" i="37"/>
  <c r="B1031" i="37"/>
  <c r="C1031" i="37"/>
  <c r="D1031" i="37"/>
  <c r="B1032" i="37"/>
  <c r="C1032" i="37"/>
  <c r="D1032" i="37"/>
  <c r="H1032" i="37" s="1"/>
  <c r="B1033" i="37"/>
  <c r="C1033" i="37"/>
  <c r="H1033" i="37" s="1"/>
  <c r="D1033" i="37"/>
  <c r="B1034" i="37"/>
  <c r="B1035" i="37"/>
  <c r="C1035" i="37"/>
  <c r="D1035" i="37"/>
  <c r="B1036" i="37"/>
  <c r="C1036" i="37"/>
  <c r="G1036" i="37" s="1"/>
  <c r="D1036" i="37"/>
  <c r="B1037" i="37"/>
  <c r="C1037" i="37"/>
  <c r="D1037" i="37"/>
  <c r="B1038" i="37"/>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D1054" i="37"/>
  <c r="H1054" i="37" s="1"/>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B1078" i="37"/>
  <c r="C1078" i="37"/>
  <c r="D1078" i="37"/>
  <c r="B1079" i="37"/>
  <c r="G1079" i="37" s="1"/>
  <c r="C1079" i="37"/>
  <c r="D1079" i="37"/>
  <c r="B1080" i="37"/>
  <c r="C1080" i="37"/>
  <c r="D1080" i="37"/>
  <c r="B1081" i="37"/>
  <c r="C1081" i="37"/>
  <c r="D1081" i="37"/>
  <c r="B1082" i="37"/>
  <c r="C1082" i="37"/>
  <c r="D1082" i="37"/>
  <c r="B1083" i="37"/>
  <c r="G1083" i="37" s="1"/>
  <c r="C1083" i="37"/>
  <c r="D1083" i="37"/>
  <c r="B1084" i="37"/>
  <c r="C1084" i="37"/>
  <c r="D1084" i="37"/>
  <c r="B1085" i="37"/>
  <c r="C1085" i="37"/>
  <c r="D1085" i="37"/>
  <c r="B1086" i="37"/>
  <c r="C1086" i="37"/>
  <c r="D1086" i="37"/>
  <c r="B1087" i="37"/>
  <c r="G1087" i="37" s="1"/>
  <c r="C1087" i="37"/>
  <c r="D1087" i="37"/>
  <c r="B1088" i="37"/>
  <c r="B1089" i="37"/>
  <c r="B1090" i="37"/>
  <c r="C1090" i="37"/>
  <c r="D1090" i="37"/>
  <c r="B1091" i="37"/>
  <c r="G1091" i="37" s="1"/>
  <c r="C1091" i="37"/>
  <c r="D1091" i="37"/>
  <c r="B1092" i="37"/>
  <c r="C1092" i="37"/>
  <c r="D1092" i="37"/>
  <c r="B1093" i="37"/>
  <c r="C1093" i="37"/>
  <c r="D1093" i="37"/>
  <c r="B1094" i="37"/>
  <c r="C1094" i="37"/>
  <c r="D1094" i="37"/>
  <c r="B1095" i="37"/>
  <c r="G1095" i="37" s="1"/>
  <c r="C1095" i="37"/>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B1112" i="37"/>
  <c r="B1113" i="37"/>
  <c r="C1113" i="37"/>
  <c r="D1113" i="37"/>
  <c r="B1114" i="37"/>
  <c r="G1114" i="37" s="1"/>
  <c r="C1114" i="37"/>
  <c r="D1114" i="37"/>
  <c r="B1115" i="37"/>
  <c r="C1115" i="37"/>
  <c r="D1115" i="37"/>
  <c r="B1116" i="37"/>
  <c r="B1117" i="37"/>
  <c r="C1117" i="37"/>
  <c r="G1117" i="37" s="1"/>
  <c r="D1117" i="37"/>
  <c r="B1118" i="37"/>
  <c r="C1118" i="37"/>
  <c r="D1118" i="37"/>
  <c r="B1119" i="37"/>
  <c r="B1120" i="37"/>
  <c r="C1120" i="37"/>
  <c r="D1120" i="37"/>
  <c r="B1121" i="37"/>
  <c r="C1121" i="37"/>
  <c r="D1121" i="37"/>
  <c r="B1122" i="37"/>
  <c r="G1122" i="37" s="1"/>
  <c r="C1122" i="37"/>
  <c r="D1122" i="37"/>
  <c r="B1123" i="37"/>
  <c r="C1123" i="37"/>
  <c r="D1123" i="37"/>
  <c r="B1124" i="37"/>
  <c r="C1124" i="37"/>
  <c r="D1124" i="37"/>
  <c r="B1125" i="37"/>
  <c r="C1125" i="37"/>
  <c r="D1125" i="37"/>
  <c r="B1126" i="37"/>
  <c r="G1126" i="37" s="1"/>
  <c r="C1126" i="37"/>
  <c r="D1126" i="37"/>
  <c r="B1127" i="37"/>
  <c r="C1127" i="37"/>
  <c r="H1127" i="37" s="1"/>
  <c r="D1127" i="37"/>
  <c r="B1128" i="37"/>
  <c r="C1128" i="37"/>
  <c r="D1128" i="37"/>
  <c r="H1128" i="37" s="1"/>
  <c r="B1129" i="37"/>
  <c r="C1129" i="37"/>
  <c r="D1129" i="37"/>
  <c r="B1130" i="37"/>
  <c r="C1130" i="37"/>
  <c r="D1130" i="37"/>
  <c r="B1131" i="37"/>
  <c r="C1131" i="37"/>
  <c r="G1131" i="37" s="1"/>
  <c r="D1131" i="37"/>
  <c r="B1132" i="37"/>
  <c r="C1132" i="37"/>
  <c r="D1132" i="37"/>
  <c r="B1133" i="37"/>
  <c r="C1133" i="37"/>
  <c r="D1133" i="37"/>
  <c r="B1134" i="37"/>
  <c r="B1135" i="37"/>
  <c r="C1135" i="37"/>
  <c r="D1135" i="37"/>
  <c r="B1136" i="37"/>
  <c r="C1136" i="37"/>
  <c r="D1136" i="37"/>
  <c r="B1137" i="37"/>
  <c r="C1137" i="37"/>
  <c r="G1137" i="37" s="1"/>
  <c r="D1137" i="37"/>
  <c r="B1138" i="37"/>
  <c r="B1139" i="37"/>
  <c r="B1140" i="37"/>
  <c r="B1141" i="37"/>
  <c r="C1141" i="37"/>
  <c r="H1141" i="37" s="1"/>
  <c r="D1141" i="37"/>
  <c r="B1142" i="37"/>
  <c r="C1142" i="37"/>
  <c r="D1142" i="37"/>
  <c r="B1143" i="37"/>
  <c r="B1144" i="37"/>
  <c r="G1144" i="37" s="1"/>
  <c r="C1144" i="37"/>
  <c r="D1144" i="37"/>
  <c r="B1145" i="37"/>
  <c r="C1145" i="37"/>
  <c r="D1145" i="37"/>
  <c r="B1146" i="37"/>
  <c r="G1146" i="37" s="1"/>
  <c r="C1146" i="37"/>
  <c r="D1146" i="37"/>
  <c r="B1147" i="37"/>
  <c r="C1147" i="37"/>
  <c r="D1147" i="37"/>
  <c r="B1148" i="37"/>
  <c r="G1148" i="37" s="1"/>
  <c r="C1148" i="37"/>
  <c r="D1148" i="37"/>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H1174" i="37" s="1"/>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G1213" i="37"/>
  <c r="B1214" i="37"/>
  <c r="C1214" i="37"/>
  <c r="H1214" i="37" s="1"/>
  <c r="D1214" i="37"/>
  <c r="B1215" i="37"/>
  <c r="C1215" i="37"/>
  <c r="D1215" i="37"/>
  <c r="G1215" i="37"/>
  <c r="B1216" i="37"/>
  <c r="C1216" i="37"/>
  <c r="D1216" i="37"/>
  <c r="B1217" i="37"/>
  <c r="C1217" i="37"/>
  <c r="G1217" i="37" s="1"/>
  <c r="D1217" i="37"/>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G1225" i="37" s="1"/>
  <c r="D1225" i="37"/>
  <c r="B1226" i="37"/>
  <c r="C1226" i="37"/>
  <c r="D1226" i="37"/>
  <c r="B1227" i="37"/>
  <c r="C1227" i="37"/>
  <c r="D1227" i="37"/>
  <c r="H1227" i="37" s="1"/>
  <c r="B1228" i="37"/>
  <c r="C1228" i="37"/>
  <c r="D1228" i="37"/>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H1251" i="37" s="1"/>
  <c r="B1252" i="37"/>
  <c r="C1252" i="37"/>
  <c r="D1252" i="37"/>
  <c r="H1252" i="37" s="1"/>
  <c r="B1253" i="37"/>
  <c r="C1253" i="37"/>
  <c r="G1253" i="37" s="1"/>
  <c r="D1253" i="37"/>
  <c r="B1254" i="37"/>
  <c r="C1254" i="37"/>
  <c r="D1254" i="37"/>
  <c r="B1255" i="37"/>
  <c r="C1255" i="37"/>
  <c r="D1255" i="37"/>
  <c r="B1256" i="37"/>
  <c r="C1256" i="37"/>
  <c r="D1256" i="37"/>
  <c r="B1257" i="37"/>
  <c r="C1257" i="37"/>
  <c r="G1257" i="37" s="1"/>
  <c r="D1257" i="37"/>
  <c r="B1258" i="37"/>
  <c r="C1258" i="37"/>
  <c r="D1258" i="37"/>
  <c r="B1259" i="37"/>
  <c r="C1259" i="37"/>
  <c r="D1259" i="37"/>
  <c r="B1260" i="37"/>
  <c r="C1260" i="37"/>
  <c r="D1260" i="37"/>
  <c r="B1261" i="37"/>
  <c r="C1261" i="37"/>
  <c r="G1261" i="37" s="1"/>
  <c r="D1261" i="37"/>
  <c r="B1262" i="37"/>
  <c r="C1262" i="37"/>
  <c r="D1262" i="37"/>
  <c r="B1263" i="37"/>
  <c r="C1263" i="37"/>
  <c r="D1263" i="37"/>
  <c r="B1264" i="37"/>
  <c r="C1264" i="37"/>
  <c r="D1264" i="37"/>
  <c r="B1265" i="37"/>
  <c r="C1265" i="37"/>
  <c r="G1265" i="37" s="1"/>
  <c r="D1265" i="37"/>
  <c r="B1266" i="37"/>
  <c r="C1266" i="37"/>
  <c r="D1266" i="37"/>
  <c r="B1267" i="37"/>
  <c r="C1267" i="37"/>
  <c r="D1267" i="37"/>
  <c r="B1268" i="37"/>
  <c r="C1268" i="37"/>
  <c r="D1268" i="37"/>
  <c r="B1269" i="37"/>
  <c r="C1269" i="37"/>
  <c r="G1269" i="37" s="1"/>
  <c r="D1269" i="37"/>
  <c r="B1270" i="37"/>
  <c r="C1270" i="37"/>
  <c r="D1270" i="37"/>
  <c r="B1271" i="37"/>
  <c r="C1271" i="37"/>
  <c r="D1271" i="37"/>
  <c r="B1272" i="37"/>
  <c r="C1272" i="37"/>
  <c r="D1272" i="37"/>
  <c r="B1273" i="37"/>
  <c r="C1273" i="37"/>
  <c r="G1273" i="37" s="1"/>
  <c r="D1273" i="37"/>
  <c r="B1274" i="37"/>
  <c r="C1274" i="37"/>
  <c r="D1274" i="37"/>
  <c r="B1275" i="37"/>
  <c r="C1275" i="37"/>
  <c r="D1275" i="37"/>
  <c r="B1276" i="37"/>
  <c r="C1276" i="37"/>
  <c r="D1276" i="37"/>
  <c r="B1277" i="37"/>
  <c r="C1277" i="37"/>
  <c r="G1277" i="37" s="1"/>
  <c r="D1277" i="37"/>
  <c r="B1278" i="37"/>
  <c r="C1278" i="37"/>
  <c r="D1278" i="37"/>
  <c r="B1279" i="37"/>
  <c r="C1279" i="37"/>
  <c r="D1279" i="37"/>
  <c r="B1280" i="37"/>
  <c r="C1280" i="37"/>
  <c r="D1280" i="37"/>
  <c r="B1281" i="37"/>
  <c r="C1281" i="37"/>
  <c r="G1281" i="37" s="1"/>
  <c r="D1281" i="37"/>
  <c r="B1282" i="37"/>
  <c r="C1282" i="37"/>
  <c r="D1282" i="37"/>
  <c r="B1283" i="37"/>
  <c r="C1283" i="37"/>
  <c r="D1283" i="37"/>
  <c r="B1284" i="37"/>
  <c r="C1284" i="37"/>
  <c r="D1284" i="37"/>
  <c r="B1285" i="37"/>
  <c r="C1285" i="37"/>
  <c r="G1285" i="37" s="1"/>
  <c r="D1285" i="37"/>
  <c r="B1286" i="37"/>
  <c r="C1286" i="37"/>
  <c r="D1286" i="37"/>
  <c r="B1287" i="37"/>
  <c r="B1288" i="37"/>
  <c r="B1289" i="37"/>
  <c r="C1289" i="37"/>
  <c r="D1289" i="37"/>
  <c r="B1290" i="37"/>
  <c r="C1290" i="37"/>
  <c r="H1290" i="37" s="1"/>
  <c r="D1290" i="37"/>
  <c r="B1291" i="37"/>
  <c r="C1291" i="37"/>
  <c r="D1291" i="37"/>
  <c r="B1292" i="37"/>
  <c r="B1293" i="37"/>
  <c r="C1293" i="37"/>
  <c r="D1293" i="37"/>
  <c r="B1294" i="37"/>
  <c r="G1294" i="37" s="1"/>
  <c r="C1294" i="37"/>
  <c r="D1294" i="37"/>
  <c r="B1295" i="37"/>
  <c r="B1296" i="37"/>
  <c r="C1296" i="37"/>
  <c r="D1296" i="37"/>
  <c r="B1297" i="37"/>
  <c r="C1297" i="37"/>
  <c r="D1297" i="37"/>
  <c r="B1298" i="37"/>
  <c r="C1298" i="37"/>
  <c r="D1298" i="37"/>
  <c r="B1299" i="37"/>
  <c r="C1299" i="37"/>
  <c r="D1299" i="37"/>
  <c r="B1300" i="37"/>
  <c r="C1300" i="37"/>
  <c r="D1300" i="37"/>
  <c r="B1301" i="37"/>
  <c r="C1301" i="37"/>
  <c r="G1301" i="37" s="1"/>
  <c r="D1301" i="37"/>
  <c r="B1302" i="37"/>
  <c r="C1302" i="37"/>
  <c r="D1302" i="37"/>
  <c r="B1303" i="37"/>
  <c r="C1303" i="37"/>
  <c r="D1303" i="37"/>
  <c r="B1304" i="37"/>
  <c r="B1305" i="37"/>
  <c r="C1305" i="37"/>
  <c r="D1305" i="37"/>
  <c r="G1305" i="37"/>
  <c r="B1306" i="37"/>
  <c r="C1306" i="37"/>
  <c r="D1306" i="37"/>
  <c r="G1306" i="37" s="1"/>
  <c r="B1307" i="37"/>
  <c r="C1307" i="37"/>
  <c r="D1307" i="37"/>
  <c r="G1307" i="37"/>
  <c r="B1308" i="37"/>
  <c r="C1308" i="37"/>
  <c r="D1308" i="37"/>
  <c r="G1308" i="37"/>
  <c r="B1309" i="37"/>
  <c r="C1309" i="37"/>
  <c r="D1309" i="37"/>
  <c r="G1309" i="37"/>
  <c r="B1310" i="37"/>
  <c r="B1311" i="37"/>
  <c r="C1311" i="37"/>
  <c r="D1311" i="37"/>
  <c r="B1312" i="37"/>
  <c r="C1312" i="37"/>
  <c r="D1312" i="37"/>
  <c r="B1313" i="37"/>
  <c r="G1313" i="37" s="1"/>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G1328" i="37" s="1"/>
  <c r="C1328" i="37"/>
  <c r="D1328" i="37"/>
  <c r="B1329" i="37"/>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C1344" i="37"/>
  <c r="D1344" i="37"/>
  <c r="B1345" i="37"/>
  <c r="C1345" i="37"/>
  <c r="D1345" i="37"/>
  <c r="B1346" i="37"/>
  <c r="G1346" i="37" s="1"/>
  <c r="C1346" i="37"/>
  <c r="D1346" i="37"/>
  <c r="B1347" i="37"/>
  <c r="C1347" i="37"/>
  <c r="D1347" i="37"/>
  <c r="B1348" i="37"/>
  <c r="B1349" i="37"/>
  <c r="C1349" i="37"/>
  <c r="G1349" i="37" s="1"/>
  <c r="D1349" i="37"/>
  <c r="B1350" i="37"/>
  <c r="C1350" i="37"/>
  <c r="D1350" i="37"/>
  <c r="B1351" i="37"/>
  <c r="C1351" i="37"/>
  <c r="D1351" i="37"/>
  <c r="B1352" i="37"/>
  <c r="C1352" i="37"/>
  <c r="D1352" i="37"/>
  <c r="B1353" i="37"/>
  <c r="C1353" i="37"/>
  <c r="G1353" i="37" s="1"/>
  <c r="D1353" i="37"/>
  <c r="B1354" i="37"/>
  <c r="C1354" i="37"/>
  <c r="D1354" i="37"/>
  <c r="B1355" i="37"/>
  <c r="C1355" i="37"/>
  <c r="D1355" i="37"/>
  <c r="B1356" i="37"/>
  <c r="C1356" i="37"/>
  <c r="D1356" i="37"/>
  <c r="B1357" i="37"/>
  <c r="B1358" i="37"/>
  <c r="C1358" i="37"/>
  <c r="D1358" i="37"/>
  <c r="H1358" i="37" s="1"/>
  <c r="B1359" i="37"/>
  <c r="C1359" i="37"/>
  <c r="H1359" i="37" s="1"/>
  <c r="D1359" i="37"/>
  <c r="B1360" i="37"/>
  <c r="C1360" i="37"/>
  <c r="D1360" i="37"/>
  <c r="H1360" i="37" s="1"/>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C1373" i="37"/>
  <c r="G1373" i="37" s="1"/>
  <c r="D1373" i="37"/>
  <c r="B1374" i="37"/>
  <c r="C1374" i="37"/>
  <c r="D1374" i="37"/>
  <c r="B1375" i="37"/>
  <c r="C1375" i="37"/>
  <c r="D1375" i="37"/>
  <c r="B1376" i="37"/>
  <c r="B1377" i="37"/>
  <c r="C1377" i="37"/>
  <c r="D1377" i="37"/>
  <c r="B1378" i="37"/>
  <c r="G1378" i="37" s="1"/>
  <c r="C1378" i="37"/>
  <c r="D1378" i="37"/>
  <c r="B1379" i="37"/>
  <c r="C1379" i="37"/>
  <c r="D1379" i="37"/>
  <c r="B1380" i="37"/>
  <c r="C1380" i="37"/>
  <c r="D1380" i="37"/>
  <c r="B1381" i="37"/>
  <c r="B1382" i="37"/>
  <c r="C1382" i="37"/>
  <c r="D1382" i="37"/>
  <c r="B1383" i="37"/>
  <c r="C1383" i="37"/>
  <c r="G1383" i="37" s="1"/>
  <c r="D1383" i="37"/>
  <c r="B1384" i="37"/>
  <c r="C1384" i="37"/>
  <c r="D1384" i="37"/>
  <c r="B1385" i="37"/>
  <c r="C1385" i="37"/>
  <c r="D1385" i="37"/>
  <c r="B1386" i="37"/>
  <c r="C1386" i="37"/>
  <c r="D1386" i="37"/>
  <c r="B1387" i="37"/>
  <c r="C1387" i="37"/>
  <c r="G1387" i="37" s="1"/>
  <c r="D1387" i="37"/>
  <c r="B1388" i="37"/>
  <c r="C1388" i="37"/>
  <c r="D1388" i="37"/>
  <c r="B1389" i="37"/>
  <c r="B1390" i="37"/>
  <c r="C1390" i="37"/>
  <c r="D1390" i="37"/>
  <c r="B1391" i="37"/>
  <c r="C1391" i="37"/>
  <c r="D1391" i="37"/>
  <c r="B1392" i="37"/>
  <c r="C1392" i="37"/>
  <c r="D1392" i="37"/>
  <c r="H1392" i="37" s="1"/>
  <c r="B1393" i="37"/>
  <c r="C1393" i="37"/>
  <c r="G1393" i="37" s="1"/>
  <c r="D1393" i="37"/>
  <c r="B1394" i="37"/>
  <c r="C1394" i="37"/>
  <c r="D1394" i="37"/>
  <c r="B1395" i="37"/>
  <c r="C1395" i="37"/>
  <c r="D1395" i="37"/>
  <c r="B1396" i="37"/>
  <c r="B1397" i="37"/>
  <c r="B1398" i="37"/>
  <c r="C1398" i="37"/>
  <c r="D1398" i="37"/>
  <c r="B1399" i="37"/>
  <c r="C1399" i="37"/>
  <c r="G1399" i="37" s="1"/>
  <c r="D1399" i="37"/>
  <c r="H1399" i="37" s="1"/>
  <c r="B1400" i="37"/>
  <c r="B1401" i="37"/>
  <c r="C1401" i="37"/>
  <c r="D1401" i="37"/>
  <c r="B1402" i="37"/>
  <c r="C1402" i="37"/>
  <c r="D1402" i="37"/>
  <c r="H1402" i="37" s="1"/>
  <c r="B1403" i="37"/>
  <c r="C1403" i="37"/>
  <c r="D1403" i="37"/>
  <c r="B1404" i="37"/>
  <c r="B1405" i="37"/>
  <c r="C1405" i="37"/>
  <c r="D1405" i="37"/>
  <c r="G1405" i="37"/>
  <c r="B1406" i="37"/>
  <c r="C1406" i="37"/>
  <c r="D1406" i="37"/>
  <c r="G1406" i="37"/>
  <c r="B1407" i="37"/>
  <c r="C1407" i="37"/>
  <c r="D1407" i="37"/>
  <c r="G1407" i="37"/>
  <c r="B1408" i="37"/>
  <c r="C1408" i="37"/>
  <c r="D1408" i="37"/>
  <c r="G1408" i="37"/>
  <c r="B1409" i="37"/>
  <c r="C1409" i="37"/>
  <c r="D1409" i="37"/>
  <c r="G1409" i="37"/>
  <c r="B1410" i="37"/>
  <c r="C1410" i="37"/>
  <c r="D1410" i="37"/>
  <c r="G1410" i="37"/>
  <c r="B1411" i="37"/>
  <c r="B1412" i="37"/>
  <c r="B1413" i="37"/>
  <c r="C1413" i="37"/>
  <c r="G1413" i="37" s="1"/>
  <c r="D1413" i="37"/>
  <c r="B1414" i="37"/>
  <c r="C1414" i="37"/>
  <c r="D1414" i="37"/>
  <c r="B1415" i="37"/>
  <c r="C1415" i="37"/>
  <c r="D1415" i="37"/>
  <c r="B1416" i="37"/>
  <c r="C1416" i="37"/>
  <c r="H1416" i="37" s="1"/>
  <c r="D1416" i="37"/>
  <c r="B1417" i="37"/>
  <c r="C1417" i="37"/>
  <c r="G1417" i="37" s="1"/>
  <c r="D1417" i="37"/>
  <c r="B1418" i="37"/>
  <c r="C1418" i="37"/>
  <c r="D1418" i="37"/>
  <c r="H1418" i="37" s="1"/>
  <c r="B1419" i="37"/>
  <c r="C1419" i="37"/>
  <c r="D1419" i="37"/>
  <c r="B1420" i="37"/>
  <c r="C1420" i="37"/>
  <c r="D1420" i="37"/>
  <c r="B1421" i="37"/>
  <c r="C1421" i="37"/>
  <c r="G1421" i="37" s="1"/>
  <c r="D1421" i="37"/>
  <c r="B1422" i="37"/>
  <c r="C1422" i="37"/>
  <c r="D1422" i="37"/>
  <c r="B1423" i="37"/>
  <c r="B1424" i="37"/>
  <c r="B1425" i="37"/>
  <c r="B1426" i="37"/>
  <c r="B1427" i="37"/>
  <c r="C1427" i="37"/>
  <c r="D1427" i="37"/>
  <c r="B1428" i="37"/>
  <c r="C1428" i="37"/>
  <c r="D1428" i="37"/>
  <c r="B1429" i="37"/>
  <c r="C1429" i="37"/>
  <c r="G1429" i="37" s="1"/>
  <c r="D1429" i="37"/>
  <c r="B1430" i="37"/>
  <c r="C1430" i="37"/>
  <c r="D1430" i="37"/>
  <c r="B1431" i="37"/>
  <c r="C1431" i="37"/>
  <c r="D1431" i="37"/>
  <c r="B1432" i="37"/>
  <c r="C1432" i="37"/>
  <c r="D1432" i="37"/>
  <c r="B1433" i="37"/>
  <c r="B1434" i="37"/>
  <c r="G1434" i="37" s="1"/>
  <c r="C1434" i="37"/>
  <c r="D1434" i="37"/>
  <c r="B1435" i="37"/>
  <c r="C1435" i="37"/>
  <c r="H1435" i="37" s="1"/>
  <c r="D1435" i="37"/>
  <c r="B1436" i="37"/>
  <c r="C1436" i="37"/>
  <c r="D1436" i="37"/>
  <c r="B1437" i="37"/>
  <c r="C1437" i="37"/>
  <c r="D1437" i="37"/>
  <c r="H1437" i="37" s="1"/>
  <c r="B1438" i="37"/>
  <c r="G1438" i="37" s="1"/>
  <c r="C1438" i="37"/>
  <c r="D1438" i="37"/>
  <c r="B1439" i="37"/>
  <c r="C1439" i="37"/>
  <c r="D1439" i="37"/>
  <c r="B1440" i="37"/>
  <c r="C1440" i="37"/>
  <c r="D1440" i="37"/>
  <c r="H1440" i="37" s="1"/>
  <c r="B1441" i="37"/>
  <c r="B1442" i="37"/>
  <c r="B1443" i="37"/>
  <c r="C1443" i="37"/>
  <c r="D1443" i="37"/>
  <c r="B1444" i="37"/>
  <c r="C1444" i="37"/>
  <c r="D1444" i="37"/>
  <c r="H1444" i="37" s="1"/>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H1467" i="37" s="1"/>
  <c r="D1467" i="37"/>
  <c r="B1468" i="37"/>
  <c r="C1468" i="37"/>
  <c r="B1469" i="37"/>
  <c r="B1470" i="37"/>
  <c r="C1470" i="37"/>
  <c r="B1471" i="37"/>
  <c r="B1472" i="37"/>
  <c r="C1472" i="37"/>
  <c r="H1472" i="37" s="1"/>
  <c r="B1473" i="37"/>
  <c r="C1473" i="37"/>
  <c r="B1474" i="37"/>
  <c r="C1474" i="37"/>
  <c r="B1475" i="37"/>
  <c r="C1475" i="37"/>
  <c r="B1476" i="37"/>
  <c r="C1476" i="37"/>
  <c r="H1476" i="37" s="1"/>
  <c r="B1477" i="37"/>
  <c r="C1477" i="37"/>
  <c r="G1477" i="37"/>
  <c r="B1478" i="37"/>
  <c r="C1478" i="37"/>
  <c r="B1479" i="37"/>
  <c r="C1479" i="37"/>
  <c r="H1479" i="37" s="1"/>
  <c r="B1480" i="37"/>
  <c r="B1481" i="37"/>
  <c r="C1481" i="37"/>
  <c r="G1481" i="37"/>
  <c r="B1482" i="37"/>
  <c r="C1482" i="37"/>
  <c r="B1483" i="37"/>
  <c r="C1483" i="37"/>
  <c r="H1483" i="37" s="1"/>
  <c r="B1484" i="37"/>
  <c r="C1484" i="37"/>
  <c r="H1484" i="37" s="1"/>
  <c r="B1485" i="37"/>
  <c r="C1485" i="37"/>
  <c r="G1485" i="37" s="1"/>
  <c r="B1486" i="37"/>
  <c r="B1487" i="37"/>
  <c r="C1487" i="37"/>
  <c r="B1488" i="37"/>
  <c r="B1489" i="37"/>
  <c r="C1489" i="37"/>
  <c r="G1489" i="37" s="1"/>
  <c r="B1490" i="37"/>
  <c r="C1490" i="37"/>
  <c r="B1491" i="37"/>
  <c r="C1491" i="37"/>
  <c r="H1491" i="37" s="1"/>
  <c r="B1492" i="37"/>
  <c r="C1492" i="37"/>
  <c r="H1492" i="37" s="1"/>
  <c r="B1493" i="37"/>
  <c r="G1493" i="37" s="1"/>
  <c r="C1493" i="37"/>
  <c r="B1494" i="37"/>
  <c r="C1494" i="37"/>
  <c r="G1494" i="37" s="1"/>
  <c r="B1495" i="37"/>
  <c r="C1495" i="37"/>
  <c r="B1496" i="37"/>
  <c r="C1496" i="37"/>
  <c r="H1496" i="37" s="1"/>
  <c r="B1497" i="37"/>
  <c r="B1498" i="37"/>
  <c r="C1498" i="37"/>
  <c r="G1498" i="37" s="1"/>
  <c r="B1499" i="37"/>
  <c r="C1499" i="37"/>
  <c r="H1499" i="37" s="1"/>
  <c r="B1500" i="37"/>
  <c r="C1500" i="37"/>
  <c r="H1500" i="37" s="1"/>
  <c r="B1501" i="37"/>
  <c r="C1501" i="37"/>
  <c r="H1501" i="37" s="1"/>
  <c r="B1502" i="37"/>
  <c r="C1502" i="37"/>
  <c r="B1503" i="37"/>
  <c r="B1504" i="37"/>
  <c r="B1505" i="37"/>
  <c r="B1506" i="37"/>
  <c r="C1506" i="37"/>
  <c r="G1506" i="37" s="1"/>
  <c r="B1507" i="37"/>
  <c r="C1507" i="37"/>
  <c r="B1508" i="37"/>
  <c r="C1508" i="37"/>
  <c r="H1508" i="37" s="1"/>
  <c r="B1509" i="37"/>
  <c r="C1509" i="37"/>
  <c r="B1510" i="37"/>
  <c r="B1511" i="37"/>
  <c r="B1512" i="37"/>
  <c r="G1512" i="37" s="1"/>
  <c r="C1512" i="37"/>
  <c r="H1512" i="37" s="1"/>
  <c r="B1513" i="37"/>
  <c r="C1513" i="37"/>
  <c r="B1514" i="37"/>
  <c r="C1514" i="37"/>
  <c r="B1515" i="37"/>
  <c r="C1515" i="37"/>
  <c r="H1515" i="37" s="1"/>
  <c r="B1516" i="37"/>
  <c r="B1517" i="37"/>
  <c r="C1517" i="37"/>
  <c r="H1517" i="37" s="1"/>
  <c r="B1518" i="37"/>
  <c r="C1518" i="37"/>
  <c r="G1518" i="37" s="1"/>
  <c r="B1519" i="37"/>
  <c r="C1519" i="37"/>
  <c r="B1520" i="37"/>
  <c r="C1520" i="37"/>
  <c r="H1520" i="37" s="1"/>
  <c r="B1521" i="37"/>
  <c r="B1522" i="37"/>
  <c r="C1522" i="37"/>
  <c r="B1523" i="37"/>
  <c r="C1523" i="37"/>
  <c r="B1524" i="37"/>
  <c r="C1524" i="37"/>
  <c r="H1524" i="37" s="1"/>
  <c r="B1525" i="37"/>
  <c r="G1525" i="37" s="1"/>
  <c r="C1525" i="37"/>
  <c r="H1525" i="37" s="1"/>
  <c r="B1526" i="37"/>
  <c r="B1527" i="37"/>
  <c r="C1527" i="37"/>
  <c r="H1527" i="37" s="1"/>
  <c r="B1528" i="37"/>
  <c r="C1528" i="37"/>
  <c r="H1528" i="37" s="1"/>
  <c r="B1529" i="37"/>
  <c r="C1529" i="37"/>
  <c r="B1530" i="37"/>
  <c r="C1530" i="37"/>
  <c r="G1530" i="37" s="1"/>
  <c r="B1531" i="37"/>
  <c r="B1532" i="37"/>
  <c r="C1532" i="37"/>
  <c r="H1532" i="37" s="1"/>
  <c r="B1533" i="37"/>
  <c r="C1533" i="37"/>
  <c r="H1533" i="37" s="1"/>
  <c r="B1534" i="37"/>
  <c r="C1534" i="37"/>
  <c r="B1535" i="37"/>
  <c r="C1535" i="37"/>
  <c r="H1535" i="37" s="1"/>
  <c r="B1536" i="37"/>
  <c r="B1537" i="37"/>
  <c r="C1537" i="37"/>
  <c r="H1537" i="37" s="1"/>
  <c r="B1538" i="37"/>
  <c r="C1538" i="37"/>
  <c r="G1538" i="37" s="1"/>
  <c r="B1539" i="37"/>
  <c r="C1539" i="37"/>
  <c r="B1540" i="37"/>
  <c r="C1540" i="37"/>
  <c r="H1540" i="37" s="1"/>
  <c r="B1541" i="37"/>
  <c r="B1542" i="37"/>
  <c r="C1542" i="37"/>
  <c r="B1543" i="37"/>
  <c r="C1543" i="37"/>
  <c r="H1543" i="37" s="1"/>
  <c r="B1544" i="37"/>
  <c r="C1544" i="37"/>
  <c r="H1544" i="37" s="1"/>
  <c r="B1545" i="37"/>
  <c r="G1545" i="37" s="1"/>
  <c r="C1545" i="37"/>
  <c r="H1545" i="37" s="1"/>
  <c r="B1546" i="37"/>
  <c r="B1547" i="37"/>
  <c r="C1547" i="37"/>
  <c r="H1547" i="37" s="1"/>
  <c r="B1548" i="37"/>
  <c r="C1548" i="37"/>
  <c r="H1548" i="37" s="1"/>
  <c r="B1549" i="37"/>
  <c r="C1549" i="37"/>
  <c r="H1549" i="37" s="1"/>
  <c r="B1550" i="37"/>
  <c r="C1550" i="37"/>
  <c r="G1550" i="37" s="1"/>
  <c r="B1551" i="37"/>
  <c r="B1552" i="37"/>
  <c r="G1552" i="37" s="1"/>
  <c r="C1552" i="37"/>
  <c r="H1552" i="37" s="1"/>
  <c r="B1553" i="37"/>
  <c r="C1553" i="37"/>
  <c r="H1553" i="37" s="1"/>
  <c r="B1554" i="37"/>
  <c r="C1554" i="37"/>
  <c r="B1555" i="37"/>
  <c r="C1555" i="37"/>
  <c r="H1555" i="37" s="1"/>
  <c r="B1556" i="37"/>
  <c r="C1556" i="37"/>
  <c r="H1556" i="37" s="1"/>
  <c r="B1557" i="37"/>
  <c r="B1558" i="37"/>
  <c r="C1558" i="37"/>
  <c r="G1558" i="37" s="1"/>
  <c r="B1559" i="37"/>
  <c r="C1559" i="37"/>
  <c r="H1559" i="37" s="1"/>
  <c r="B1560" i="37"/>
  <c r="C1560" i="37"/>
  <c r="H1560" i="37" s="1"/>
  <c r="B1561" i="37"/>
  <c r="C1561" i="37"/>
  <c r="H1561" i="37" s="1"/>
  <c r="Q3" i="3"/>
  <c r="H7" i="3" s="1"/>
  <c r="H1539" i="37"/>
  <c r="H1529" i="37"/>
  <c r="H1523" i="37"/>
  <c r="H1519" i="37"/>
  <c r="H1513" i="37"/>
  <c r="H1509" i="37"/>
  <c r="H1507" i="37"/>
  <c r="H1495" i="37"/>
  <c r="H1493" i="37"/>
  <c r="H1487" i="37"/>
  <c r="H1481" i="37"/>
  <c r="H1477" i="37"/>
  <c r="H1475" i="37"/>
  <c r="H1473" i="37"/>
  <c r="H1447" i="37"/>
  <c r="H1445" i="37"/>
  <c r="H1443" i="37"/>
  <c r="H1439" i="37"/>
  <c r="H1438" i="37"/>
  <c r="H1436" i="37"/>
  <c r="H1434" i="37"/>
  <c r="H1431" i="37"/>
  <c r="H1430" i="37"/>
  <c r="H1428" i="37"/>
  <c r="H1421" i="37"/>
  <c r="H1420" i="37"/>
  <c r="H1417" i="37"/>
  <c r="H1413" i="37"/>
  <c r="H1410" i="37"/>
  <c r="H1409" i="37"/>
  <c r="H1408" i="37"/>
  <c r="H1407" i="37"/>
  <c r="H1406" i="37"/>
  <c r="H1405" i="37"/>
  <c r="H1403" i="37"/>
  <c r="H1401" i="37"/>
  <c r="H1398" i="37"/>
  <c r="H1393" i="37"/>
  <c r="H1388" i="37"/>
  <c r="H1385" i="37"/>
  <c r="H1384" i="37"/>
  <c r="H1383" i="37"/>
  <c r="H1382" i="37"/>
  <c r="H1380" i="37"/>
  <c r="H1379" i="37"/>
  <c r="H1378" i="37"/>
  <c r="H1377" i="37"/>
  <c r="H1375" i="37"/>
  <c r="H1374" i="37"/>
  <c r="H1369" i="37"/>
  <c r="H1367" i="37"/>
  <c r="H1365" i="37"/>
  <c r="H1362" i="37"/>
  <c r="H1361" i="37"/>
  <c r="H1356" i="37"/>
  <c r="H1355" i="37"/>
  <c r="H1354" i="37"/>
  <c r="H1353" i="37"/>
  <c r="H1352" i="37"/>
  <c r="H1351" i="37"/>
  <c r="H1350" i="37"/>
  <c r="H1349" i="37"/>
  <c r="H1347" i="37"/>
  <c r="H1346" i="37"/>
  <c r="H1345" i="37"/>
  <c r="H1344" i="37"/>
  <c r="H1341" i="37"/>
  <c r="H1339" i="37"/>
  <c r="H1337" i="37"/>
  <c r="H1334" i="37"/>
  <c r="H1333" i="37"/>
  <c r="H1331" i="37"/>
  <c r="H1329" i="37"/>
  <c r="H1328" i="37"/>
  <c r="H1327" i="37"/>
  <c r="H1326" i="37"/>
  <c r="H1324" i="37"/>
  <c r="H1323" i="37"/>
  <c r="H1322" i="37"/>
  <c r="H1320"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6" i="37"/>
  <c r="H1225" i="37"/>
  <c r="H1224" i="37"/>
  <c r="H1223" i="37"/>
  <c r="H1222" i="37"/>
  <c r="H1221" i="37"/>
  <c r="H1218" i="37"/>
  <c r="H1217" i="37"/>
  <c r="H1216" i="37"/>
  <c r="H1215" i="37"/>
  <c r="H1213" i="37"/>
  <c r="H1210" i="37"/>
  <c r="H1207"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37" i="37"/>
  <c r="H1136" i="37"/>
  <c r="H1135" i="37"/>
  <c r="H1133" i="37"/>
  <c r="H1132" i="37"/>
  <c r="H1130" i="37"/>
  <c r="H1129"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3" i="37"/>
  <c r="H1052" i="37"/>
  <c r="H1051" i="37"/>
  <c r="H1048" i="37"/>
  <c r="H1047" i="37"/>
  <c r="H1046" i="37"/>
  <c r="H1044" i="37"/>
  <c r="H1043" i="37"/>
  <c r="H1042" i="37"/>
  <c r="H1038" i="37"/>
  <c r="H1037" i="37"/>
  <c r="H1036" i="37"/>
  <c r="H1035" i="37"/>
  <c r="H1031" i="37"/>
  <c r="H1030" i="37"/>
  <c r="H1028" i="37"/>
  <c r="H1025" i="37"/>
  <c r="H1024" i="37"/>
  <c r="H1022" i="37"/>
  <c r="H1020" i="37"/>
  <c r="H1019" i="37"/>
  <c r="H1017" i="37"/>
  <c r="H1015" i="37"/>
  <c r="H1014" i="37"/>
  <c r="H1013" i="37"/>
  <c r="H1011" i="37"/>
  <c r="H1010" i="37"/>
  <c r="H1009" i="37"/>
  <c r="H1007" i="37"/>
  <c r="H1005" i="37"/>
  <c r="H1004" i="37"/>
  <c r="H1003" i="37"/>
  <c r="H1002" i="37"/>
  <c r="H1001" i="37"/>
  <c r="H999" i="37"/>
  <c r="H998" i="37"/>
  <c r="H995" i="37"/>
  <c r="H994" i="37"/>
  <c r="H991" i="37"/>
  <c r="H989" i="37"/>
  <c r="H985"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0" i="37"/>
  <c r="H649" i="37"/>
  <c r="H648" i="37"/>
  <c r="H647" i="37"/>
  <c r="H644" i="37"/>
  <c r="H643" i="37"/>
  <c r="H641"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6" i="37"/>
  <c r="H123" i="37"/>
  <c r="H122" i="37"/>
  <c r="H121" i="37"/>
  <c r="H119" i="37"/>
  <c r="H118" i="37"/>
  <c r="H117" i="37"/>
  <c r="H116" i="37"/>
  <c r="H115" i="37"/>
  <c r="H114" i="37"/>
  <c r="H113"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P3" i="3"/>
  <c r="H5" i="3" s="1"/>
  <c r="G5" i="3"/>
  <c r="E5" i="3" s="1"/>
  <c r="B5" i="3" s="1"/>
  <c r="G7" i="3"/>
  <c r="U6" i="3"/>
  <c r="J7" i="3" s="1"/>
  <c r="H7" i="37"/>
  <c r="H11" i="37"/>
  <c r="H12" i="37"/>
  <c r="H14" i="37"/>
  <c r="H15" i="37"/>
  <c r="H16" i="37"/>
  <c r="H17" i="37"/>
  <c r="H18" i="37"/>
  <c r="H20" i="37"/>
  <c r="H21" i="37"/>
  <c r="H22" i="37"/>
  <c r="H23" i="37"/>
  <c r="H24" i="37"/>
  <c r="H26" i="37"/>
  <c r="H28" i="37"/>
  <c r="H29" i="37"/>
  <c r="H30" i="37"/>
  <c r="G30" i="3"/>
  <c r="H30" i="3"/>
  <c r="G25" i="3"/>
  <c r="E25" i="3" s="1"/>
  <c r="B25" i="3" s="1"/>
  <c r="G26" i="3"/>
  <c r="E26" i="3"/>
  <c r="B26" i="3" s="1"/>
  <c r="G27" i="3"/>
  <c r="H27" i="3"/>
  <c r="G28" i="3"/>
  <c r="H28" i="3"/>
  <c r="G29" i="3"/>
  <c r="H29" i="3"/>
  <c r="G31" i="3"/>
  <c r="H31" i="3"/>
  <c r="G32" i="3"/>
  <c r="H32" i="3"/>
  <c r="G33" i="3"/>
  <c r="H33" i="3"/>
  <c r="G34" i="3"/>
  <c r="E34" i="3" s="1"/>
  <c r="B34" i="3" s="1"/>
  <c r="H34" i="3"/>
  <c r="G35" i="3"/>
  <c r="H35" i="3"/>
  <c r="G36" i="3"/>
  <c r="H36" i="3"/>
  <c r="G37" i="3"/>
  <c r="E37" i="3" s="1"/>
  <c r="B37" i="3" s="1"/>
  <c r="H37" i="3"/>
  <c r="G38" i="3"/>
  <c r="H38" i="3"/>
  <c r="G39" i="3"/>
  <c r="H39" i="3"/>
  <c r="G40" i="3"/>
  <c r="H40" i="3"/>
  <c r="G41" i="3"/>
  <c r="H41" i="3"/>
  <c r="G42" i="3"/>
  <c r="H42" i="3"/>
  <c r="E42" i="3" s="1"/>
  <c r="B42" i="3" s="1"/>
  <c r="G43" i="3"/>
  <c r="H43" i="3"/>
  <c r="G44" i="3"/>
  <c r="H44" i="3"/>
  <c r="G45" i="3"/>
  <c r="H45" i="3"/>
  <c r="G46" i="3"/>
  <c r="H46" i="3"/>
  <c r="G47" i="3"/>
  <c r="H47" i="3"/>
  <c r="G48" i="3"/>
  <c r="H48" i="3"/>
  <c r="G49" i="3"/>
  <c r="E49" i="3" s="1"/>
  <c r="B49" i="3" s="1"/>
  <c r="H49" i="3"/>
  <c r="G50" i="3"/>
  <c r="H50" i="3"/>
  <c r="E50" i="3"/>
  <c r="B50" i="3" s="1"/>
  <c r="G51" i="3"/>
  <c r="H51" i="3"/>
  <c r="G52" i="3"/>
  <c r="H52" i="3"/>
  <c r="G53" i="3"/>
  <c r="H53" i="3"/>
  <c r="E53" i="3"/>
  <c r="B53" i="3" s="1"/>
  <c r="G54" i="3"/>
  <c r="H54" i="3"/>
  <c r="G55" i="3"/>
  <c r="H55" i="3"/>
  <c r="G56" i="3"/>
  <c r="H56" i="3"/>
  <c r="G57" i="3"/>
  <c r="H57" i="3"/>
  <c r="G58" i="3"/>
  <c r="H58" i="3"/>
  <c r="G59" i="3"/>
  <c r="H59" i="3"/>
  <c r="G60" i="3"/>
  <c r="H60" i="3"/>
  <c r="G61" i="3"/>
  <c r="H61" i="3"/>
  <c r="E61" i="3"/>
  <c r="B61" i="3" s="1"/>
  <c r="G62" i="3"/>
  <c r="E62" i="3" s="1"/>
  <c r="B62" i="3" s="1"/>
  <c r="H62" i="3"/>
  <c r="G63" i="3"/>
  <c r="H63" i="3"/>
  <c r="G64" i="3"/>
  <c r="H64" i="3"/>
  <c r="G65" i="3"/>
  <c r="H65" i="3"/>
  <c r="G66" i="3"/>
  <c r="H66" i="3"/>
  <c r="G67" i="3"/>
  <c r="H67" i="3"/>
  <c r="G68" i="3"/>
  <c r="H68" i="3"/>
  <c r="G69" i="3"/>
  <c r="H69" i="3"/>
  <c r="G70" i="3"/>
  <c r="E70" i="3" s="1"/>
  <c r="B70" i="3" s="1"/>
  <c r="H70" i="3"/>
  <c r="G71" i="3"/>
  <c r="H71" i="3"/>
  <c r="G72" i="3"/>
  <c r="H72" i="3"/>
  <c r="G73" i="3"/>
  <c r="H73" i="3"/>
  <c r="G74" i="3"/>
  <c r="E74" i="3" s="1"/>
  <c r="B74" i="3" s="1"/>
  <c r="H74" i="3"/>
  <c r="G75" i="3"/>
  <c r="E75" i="3" s="1"/>
  <c r="B75" i="3" s="1"/>
  <c r="H75" i="3"/>
  <c r="G76" i="3"/>
  <c r="H76" i="3"/>
  <c r="G77" i="3"/>
  <c r="E77" i="3" s="1"/>
  <c r="B77" i="3" s="1"/>
  <c r="H77" i="3"/>
  <c r="G78" i="3"/>
  <c r="H78" i="3"/>
  <c r="G79" i="3"/>
  <c r="H79" i="3"/>
  <c r="G80" i="3"/>
  <c r="H80" i="3"/>
  <c r="G81" i="3"/>
  <c r="E81" i="3" s="1"/>
  <c r="B81" i="3" s="1"/>
  <c r="H81" i="3"/>
  <c r="G82" i="3"/>
  <c r="H82" i="3"/>
  <c r="E82" i="3" s="1"/>
  <c r="B82" i="3" s="1"/>
  <c r="G83" i="3"/>
  <c r="H83" i="3"/>
  <c r="G84" i="3"/>
  <c r="H84" i="3"/>
  <c r="G85" i="3"/>
  <c r="H85" i="3"/>
  <c r="E85" i="3"/>
  <c r="B85" i="3" s="1"/>
  <c r="G86" i="3"/>
  <c r="E86" i="3" s="1"/>
  <c r="B86" i="3" s="1"/>
  <c r="H86" i="3"/>
  <c r="G87" i="3"/>
  <c r="H87" i="3"/>
  <c r="G88" i="3"/>
  <c r="E88" i="3" s="1"/>
  <c r="H88" i="3"/>
  <c r="G89" i="3"/>
  <c r="H89" i="3"/>
  <c r="G90" i="3"/>
  <c r="E90" i="3" s="1"/>
  <c r="B90" i="3" s="1"/>
  <c r="H90" i="3"/>
  <c r="G91" i="3"/>
  <c r="E91" i="3" s="1"/>
  <c r="B91" i="3" s="1"/>
  <c r="H91" i="3"/>
  <c r="G92" i="3"/>
  <c r="H92" i="3"/>
  <c r="G93" i="3"/>
  <c r="E93" i="3" s="1"/>
  <c r="B93" i="3" s="1"/>
  <c r="H93" i="3"/>
  <c r="G94" i="3"/>
  <c r="H94" i="3"/>
  <c r="G95" i="3"/>
  <c r="H95" i="3"/>
  <c r="G96" i="3"/>
  <c r="H96" i="3"/>
  <c r="G97" i="3"/>
  <c r="E97" i="3" s="1"/>
  <c r="B97" i="3" s="1"/>
  <c r="H97" i="3"/>
  <c r="G98" i="3"/>
  <c r="H98" i="3"/>
  <c r="G99" i="3"/>
  <c r="E99" i="3" s="1"/>
  <c r="H99" i="3"/>
  <c r="G100" i="3"/>
  <c r="H100" i="3"/>
  <c r="G101" i="3"/>
  <c r="E101" i="3" s="1"/>
  <c r="B101" i="3" s="1"/>
  <c r="H101" i="3"/>
  <c r="G102" i="3"/>
  <c r="E102" i="3" s="1"/>
  <c r="B102" i="3" s="1"/>
  <c r="H102" i="3"/>
  <c r="G103" i="3"/>
  <c r="H103" i="3"/>
  <c r="G104" i="3"/>
  <c r="E104" i="3" s="1"/>
  <c r="B104" i="3" s="1"/>
  <c r="H104" i="3"/>
  <c r="G105" i="3"/>
  <c r="H105" i="3"/>
  <c r="G106" i="3"/>
  <c r="E106" i="3" s="1"/>
  <c r="B106" i="3" s="1"/>
  <c r="H106" i="3"/>
  <c r="G107" i="3"/>
  <c r="H107" i="3"/>
  <c r="G108" i="3"/>
  <c r="H108" i="3"/>
  <c r="G109" i="3"/>
  <c r="H109" i="3"/>
  <c r="E109" i="3" s="1"/>
  <c r="B109" i="3" s="1"/>
  <c r="G110" i="3"/>
  <c r="H110" i="3"/>
  <c r="G111" i="3"/>
  <c r="H111" i="3"/>
  <c r="G112" i="3"/>
  <c r="H112" i="3"/>
  <c r="G113" i="3"/>
  <c r="E113" i="3" s="1"/>
  <c r="B113" i="3" s="1"/>
  <c r="H113" i="3"/>
  <c r="G114" i="3"/>
  <c r="H114" i="3"/>
  <c r="E114" i="3"/>
  <c r="B114" i="3" s="1"/>
  <c r="G115" i="3"/>
  <c r="E115" i="3" s="1"/>
  <c r="H115" i="3"/>
  <c r="G116" i="3"/>
  <c r="H116" i="3"/>
  <c r="G117" i="3"/>
  <c r="E117" i="3" s="1"/>
  <c r="B117" i="3" s="1"/>
  <c r="H117" i="3"/>
  <c r="G118" i="3"/>
  <c r="E118" i="3" s="1"/>
  <c r="B118" i="3" s="1"/>
  <c r="H118" i="3"/>
  <c r="G119" i="3"/>
  <c r="H119" i="3"/>
  <c r="G120" i="3"/>
  <c r="E120" i="3" s="1"/>
  <c r="B120" i="3" s="1"/>
  <c r="H120" i="3"/>
  <c r="G121" i="3"/>
  <c r="H121" i="3"/>
  <c r="G122" i="3"/>
  <c r="E122" i="3" s="1"/>
  <c r="B122" i="3" s="1"/>
  <c r="H122" i="3"/>
  <c r="G123" i="3"/>
  <c r="H123" i="3"/>
  <c r="G124" i="3"/>
  <c r="H124" i="3"/>
  <c r="G125" i="3"/>
  <c r="H125" i="3"/>
  <c r="E125" i="3" s="1"/>
  <c r="B125" i="3" s="1"/>
  <c r="G126" i="3"/>
  <c r="H126" i="3"/>
  <c r="G127" i="3"/>
  <c r="H127" i="3"/>
  <c r="G128" i="3"/>
  <c r="H128" i="3"/>
  <c r="G129" i="3"/>
  <c r="E129" i="3" s="1"/>
  <c r="B129" i="3" s="1"/>
  <c r="H129" i="3"/>
  <c r="G130" i="3"/>
  <c r="H130" i="3"/>
  <c r="E130" i="3"/>
  <c r="B130" i="3" s="1"/>
  <c r="G131" i="3"/>
  <c r="E131" i="3" s="1"/>
  <c r="H131" i="3"/>
  <c r="G132" i="3"/>
  <c r="H132" i="3"/>
  <c r="G133" i="3"/>
  <c r="E133" i="3" s="1"/>
  <c r="B133" i="3" s="1"/>
  <c r="H133" i="3"/>
  <c r="G134" i="3"/>
  <c r="E134" i="3" s="1"/>
  <c r="B134" i="3" s="1"/>
  <c r="H134" i="3"/>
  <c r="G135" i="3"/>
  <c r="H135" i="3"/>
  <c r="G136" i="3"/>
  <c r="E136" i="3" s="1"/>
  <c r="B136" i="3" s="1"/>
  <c r="H136" i="3"/>
  <c r="G137" i="3"/>
  <c r="H137" i="3"/>
  <c r="G138" i="3"/>
  <c r="E138" i="3" s="1"/>
  <c r="B138" i="3" s="1"/>
  <c r="H138" i="3"/>
  <c r="G140" i="3"/>
  <c r="H140" i="3"/>
  <c r="G141" i="3"/>
  <c r="E141" i="3" s="1"/>
  <c r="B141" i="3" s="1"/>
  <c r="H141" i="3"/>
  <c r="G142" i="3"/>
  <c r="H142" i="3"/>
  <c r="G143" i="3"/>
  <c r="E143" i="3" s="1"/>
  <c r="H143" i="3"/>
  <c r="G144" i="3"/>
  <c r="H144" i="3"/>
  <c r="G145" i="3"/>
  <c r="E145" i="3" s="1"/>
  <c r="B145" i="3" s="1"/>
  <c r="H145" i="3"/>
  <c r="G146" i="3"/>
  <c r="E146" i="3" s="1"/>
  <c r="B146" i="3" s="1"/>
  <c r="H146" i="3"/>
  <c r="G147" i="3"/>
  <c r="H147" i="3"/>
  <c r="G148" i="3"/>
  <c r="H148" i="3"/>
  <c r="G149" i="3"/>
  <c r="H149" i="3"/>
  <c r="G150" i="3"/>
  <c r="E150" i="3" s="1"/>
  <c r="B150" i="3" s="1"/>
  <c r="H150" i="3"/>
  <c r="G151" i="3"/>
  <c r="H151" i="3"/>
  <c r="G152" i="3"/>
  <c r="H152" i="3"/>
  <c r="G153" i="3"/>
  <c r="H153" i="3"/>
  <c r="E153" i="3" s="1"/>
  <c r="B153" i="3" s="1"/>
  <c r="G154" i="3"/>
  <c r="H154" i="3"/>
  <c r="G155" i="3"/>
  <c r="H155" i="3"/>
  <c r="G156" i="3"/>
  <c r="H156" i="3"/>
  <c r="T158" i="3"/>
  <c r="G162" i="3"/>
  <c r="E162" i="3" s="1"/>
  <c r="B162" i="3" s="1"/>
  <c r="G164" i="3"/>
  <c r="E164" i="3" s="1"/>
  <c r="G166" i="3"/>
  <c r="E166" i="3" s="1"/>
  <c r="B166" i="3" s="1"/>
  <c r="G212" i="3"/>
  <c r="H212" i="3"/>
  <c r="G260" i="3"/>
  <c r="H260" i="3"/>
  <c r="G263" i="3"/>
  <c r="H263" i="3"/>
  <c r="G264" i="3"/>
  <c r="H264" i="3"/>
  <c r="G265" i="3"/>
  <c r="H265" i="3"/>
  <c r="G268" i="3"/>
  <c r="E268" i="3" s="1"/>
  <c r="H268" i="3"/>
  <c r="G269" i="3"/>
  <c r="H269" i="3"/>
  <c r="G270" i="3"/>
  <c r="H270" i="3"/>
  <c r="G271" i="3"/>
  <c r="H271" i="3"/>
  <c r="G272" i="3"/>
  <c r="E272" i="3" s="1"/>
  <c r="H272" i="3"/>
  <c r="G273" i="3"/>
  <c r="H273" i="3"/>
  <c r="E273" i="3" s="1"/>
  <c r="G274" i="3"/>
  <c r="H274" i="3"/>
  <c r="G275" i="3"/>
  <c r="H275" i="3"/>
  <c r="G276" i="3"/>
  <c r="H276" i="3"/>
  <c r="E276" i="3"/>
  <c r="G277" i="3"/>
  <c r="E277" i="3" s="1"/>
  <c r="H277" i="3"/>
  <c r="G278" i="3"/>
  <c r="E278" i="3" s="1"/>
  <c r="G279" i="3"/>
  <c r="E279" i="3" s="1"/>
  <c r="B279" i="3" s="1"/>
  <c r="H279" i="3"/>
  <c r="G280" i="3"/>
  <c r="H280" i="3"/>
  <c r="G283" i="3"/>
  <c r="H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7" i="3" s="1"/>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F258" i="3" s="1"/>
  <c r="B258" i="3" s="1"/>
  <c r="M258" i="3"/>
  <c r="L257" i="3"/>
  <c r="M257" i="3"/>
  <c r="L256" i="3"/>
  <c r="M256" i="3"/>
  <c r="L255" i="3"/>
  <c r="M255" i="3"/>
  <c r="F255" i="3" s="1"/>
  <c r="B255" i="3" s="1"/>
  <c r="L254" i="3"/>
  <c r="F254" i="3" s="1"/>
  <c r="B254" i="3" s="1"/>
  <c r="M254" i="3"/>
  <c r="L253" i="3"/>
  <c r="M253" i="3"/>
  <c r="L252" i="3"/>
  <c r="M252" i="3"/>
  <c r="L251" i="3"/>
  <c r="M251" i="3"/>
  <c r="L250" i="3"/>
  <c r="F250" i="3" s="1"/>
  <c r="B250" i="3" s="1"/>
  <c r="M250" i="3"/>
  <c r="L249" i="3"/>
  <c r="M249" i="3"/>
  <c r="L248" i="3"/>
  <c r="M248" i="3"/>
  <c r="L247" i="3"/>
  <c r="M247" i="3"/>
  <c r="F247" i="3" s="1"/>
  <c r="B247" i="3" s="1"/>
  <c r="L246" i="3"/>
  <c r="M246" i="3"/>
  <c r="F246" i="3"/>
  <c r="B246" i="3" s="1"/>
  <c r="L245" i="3"/>
  <c r="M245" i="3"/>
  <c r="L244" i="3"/>
  <c r="M244" i="3"/>
  <c r="L243" i="3"/>
  <c r="M243" i="3"/>
  <c r="L242" i="3"/>
  <c r="M242" i="3"/>
  <c r="L241" i="3"/>
  <c r="M241" i="3"/>
  <c r="L240" i="3"/>
  <c r="M240" i="3"/>
  <c r="L239" i="3"/>
  <c r="F239" i="3" s="1"/>
  <c r="B239" i="3" s="1"/>
  <c r="M239" i="3"/>
  <c r="L238" i="3"/>
  <c r="M238" i="3"/>
  <c r="F238" i="3"/>
  <c r="B238" i="3" s="1"/>
  <c r="L237" i="3"/>
  <c r="M237" i="3"/>
  <c r="L236" i="3"/>
  <c r="M236" i="3"/>
  <c r="L235" i="3"/>
  <c r="M235" i="3"/>
  <c r="L234" i="3"/>
  <c r="M234" i="3"/>
  <c r="L233" i="3"/>
  <c r="M233" i="3"/>
  <c r="L232" i="3"/>
  <c r="M232" i="3"/>
  <c r="L231" i="3"/>
  <c r="F231" i="3" s="1"/>
  <c r="B231" i="3" s="1"/>
  <c r="M231" i="3"/>
  <c r="L230" i="3"/>
  <c r="F230" i="3" s="1"/>
  <c r="B230" i="3" s="1"/>
  <c r="M230" i="3"/>
  <c r="L229" i="3"/>
  <c r="M229" i="3"/>
  <c r="L228" i="3"/>
  <c r="M228" i="3"/>
  <c r="L227" i="3"/>
  <c r="M227" i="3"/>
  <c r="F227" i="3" s="1"/>
  <c r="B227" i="3" s="1"/>
  <c r="L226" i="3"/>
  <c r="F226" i="3" s="1"/>
  <c r="B226" i="3" s="1"/>
  <c r="M226" i="3"/>
  <c r="L225" i="3"/>
  <c r="M225" i="3"/>
  <c r="L224" i="3"/>
  <c r="M224" i="3"/>
  <c r="L223" i="3"/>
  <c r="M223" i="3"/>
  <c r="L222" i="3"/>
  <c r="F222" i="3" s="1"/>
  <c r="B222" i="3" s="1"/>
  <c r="M222" i="3"/>
  <c r="L221" i="3"/>
  <c r="M221" i="3"/>
  <c r="L220" i="3"/>
  <c r="M220" i="3"/>
  <c r="L219" i="3"/>
  <c r="M219" i="3"/>
  <c r="F219" i="3" s="1"/>
  <c r="B219" i="3" s="1"/>
  <c r="L218" i="3"/>
  <c r="F218" i="3" s="1"/>
  <c r="B218" i="3" s="1"/>
  <c r="M218" i="3"/>
  <c r="L217" i="3"/>
  <c r="M217" i="3"/>
  <c r="L216" i="3"/>
  <c r="M216" i="3"/>
  <c r="L215" i="3"/>
  <c r="M215" i="3"/>
  <c r="L214" i="3"/>
  <c r="M214" i="3"/>
  <c r="F214" i="3"/>
  <c r="B214" i="3" s="1"/>
  <c r="L213" i="3"/>
  <c r="M213" i="3"/>
  <c r="F212" i="3"/>
  <c r="F211" i="3"/>
  <c r="B211" i="3" s="1"/>
  <c r="L210" i="3"/>
  <c r="M210" i="3"/>
  <c r="L209" i="3"/>
  <c r="L208" i="3"/>
  <c r="L207" i="3"/>
  <c r="M207" i="3"/>
  <c r="L206" i="3"/>
  <c r="M206" i="3"/>
  <c r="L205" i="3"/>
  <c r="M205" i="3"/>
  <c r="L204" i="3"/>
  <c r="M204" i="3"/>
  <c r="L203" i="3"/>
  <c r="M203" i="3"/>
  <c r="L202" i="3"/>
  <c r="M202" i="3"/>
  <c r="L201" i="3"/>
  <c r="M201" i="3"/>
  <c r="L200" i="3"/>
  <c r="M200" i="3"/>
  <c r="L199" i="3"/>
  <c r="M199" i="3"/>
  <c r="B164" i="3"/>
  <c r="B143" i="3"/>
  <c r="B131" i="3"/>
  <c r="B115" i="3"/>
  <c r="B99" i="3"/>
  <c r="B88" i="3"/>
  <c r="L7" i="3"/>
  <c r="F7" i="3" s="1"/>
  <c r="F4" i="3" s="1"/>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F425" i="1" s="1"/>
  <c r="D430" i="1"/>
  <c r="C418" i="37" s="1"/>
  <c r="D433" i="1"/>
  <c r="C421" i="37" s="1"/>
  <c r="D438" i="1"/>
  <c r="C426" i="37" s="1"/>
  <c r="D445" i="1"/>
  <c r="C433" i="37" s="1"/>
  <c r="D450" i="1"/>
  <c r="C438" i="37" s="1"/>
  <c r="D458" i="1"/>
  <c r="C446" i="37" s="1"/>
  <c r="D463" i="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D23" i="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0" i="1"/>
  <c r="F529" i="1"/>
  <c r="F528" i="1"/>
  <c r="F527" i="1"/>
  <c r="F526"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3" i="1"/>
  <c r="F482" i="1"/>
  <c r="F481" i="1"/>
  <c r="F480" i="1"/>
  <c r="F479" i="1"/>
  <c r="F478" i="1"/>
  <c r="F477" i="1"/>
  <c r="F476" i="1"/>
  <c r="F474" i="1"/>
  <c r="F473" i="1"/>
  <c r="F472" i="1"/>
  <c r="F471" i="1"/>
  <c r="F470" i="1"/>
  <c r="F468" i="1"/>
  <c r="F467" i="1"/>
  <c r="F465" i="1"/>
  <c r="F464" i="1"/>
  <c r="F463"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29" i="1"/>
  <c r="F428" i="1"/>
  <c r="F427" i="1"/>
  <c r="F426" i="1"/>
  <c r="D421" i="1"/>
  <c r="C410" i="37" s="1"/>
  <c r="E421" i="1"/>
  <c r="D410" i="37" s="1"/>
  <c r="F420" i="1"/>
  <c r="F414" i="1"/>
  <c r="F413" i="1"/>
  <c r="F412" i="1"/>
  <c r="F409" i="1"/>
  <c r="F408" i="1"/>
  <c r="F407" i="1"/>
  <c r="F406" i="1"/>
  <c r="F404" i="1"/>
  <c r="F402" i="1"/>
  <c r="F401"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5" i="1"/>
  <c r="F274" i="1"/>
  <c r="F271" i="1"/>
  <c r="F270" i="1"/>
  <c r="F266" i="1"/>
  <c r="F265" i="1"/>
  <c r="F262" i="1"/>
  <c r="F261" i="1"/>
  <c r="F260" i="1"/>
  <c r="F259" i="1"/>
  <c r="F251" i="1"/>
  <c r="F250" i="1"/>
  <c r="F249" i="1"/>
  <c r="F246" i="1"/>
  <c r="F244" i="1"/>
  <c r="F243" i="1"/>
  <c r="F241" i="1"/>
  <c r="F240" i="1"/>
  <c r="F239" i="1"/>
  <c r="F238" i="1"/>
  <c r="F237" i="1"/>
  <c r="F236" i="1"/>
  <c r="F235" i="1"/>
  <c r="F234" i="1"/>
  <c r="F230" i="1"/>
  <c r="F229" i="1"/>
  <c r="F228" i="1"/>
  <c r="F226" i="1"/>
  <c r="F225" i="1"/>
  <c r="F224" i="1"/>
  <c r="F222" i="1"/>
  <c r="F221" i="1"/>
  <c r="F220" i="1"/>
  <c r="F219" i="1"/>
  <c r="F217" i="1"/>
  <c r="F216" i="1"/>
  <c r="F215" i="1"/>
  <c r="F214" i="1"/>
  <c r="F213" i="1"/>
  <c r="F212" i="1"/>
  <c r="F211" i="1"/>
  <c r="F209" i="1"/>
  <c r="F208" i="1"/>
  <c r="F207" i="1"/>
  <c r="F206"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B7" i="1"/>
  <c r="K55" i="42"/>
  <c r="F50" i="36"/>
  <c r="F114" i="36"/>
  <c r="F13" i="36"/>
  <c r="F73" i="36"/>
  <c r="F97" i="36"/>
  <c r="H1422" i="37" l="1"/>
  <c r="H1386" i="37"/>
  <c r="H1330" i="37"/>
  <c r="H1319" i="37"/>
  <c r="G1297" i="37"/>
  <c r="H1414" i="37"/>
  <c r="F125" i="36"/>
  <c r="H1395" i="37"/>
  <c r="H1394" i="37"/>
  <c r="H1391" i="37"/>
  <c r="H1390" i="37"/>
  <c r="F82" i="36"/>
  <c r="G1358" i="37"/>
  <c r="F43" i="36"/>
  <c r="E283" i="3"/>
  <c r="G1216" i="37"/>
  <c r="E265" i="3"/>
  <c r="B265" i="3" s="1"/>
  <c r="H1211" i="37"/>
  <c r="H1209" i="37"/>
  <c r="B263" i="3"/>
  <c r="E263" i="3"/>
  <c r="H1206" i="37"/>
  <c r="E235" i="27"/>
  <c r="D1200" i="37" s="1"/>
  <c r="H1021" i="37"/>
  <c r="G1214" i="37"/>
  <c r="F236" i="27"/>
  <c r="D203" i="27"/>
  <c r="G1151" i="37"/>
  <c r="G1150" i="37"/>
  <c r="G1149" i="37"/>
  <c r="G1147" i="37"/>
  <c r="G1145" i="37"/>
  <c r="H1131" i="37"/>
  <c r="G1111" i="37"/>
  <c r="G1033" i="37"/>
  <c r="G1029" i="37"/>
  <c r="F58" i="27"/>
  <c r="G1025" i="37"/>
  <c r="G1021" i="37"/>
  <c r="G639" i="37"/>
  <c r="H646" i="37"/>
  <c r="E260" i="3"/>
  <c r="G402" i="37"/>
  <c r="L296" i="3"/>
  <c r="F296" i="3" s="1"/>
  <c r="F292" i="3" s="1"/>
  <c r="G6" i="3"/>
  <c r="F161" i="1"/>
  <c r="F635" i="1"/>
  <c r="D583" i="1"/>
  <c r="C571" i="37" s="1"/>
  <c r="D75" i="27"/>
  <c r="C1040" i="37" s="1"/>
  <c r="F208" i="3"/>
  <c r="B208" i="3" s="1"/>
  <c r="F234" i="3"/>
  <c r="B234" i="3" s="1"/>
  <c r="F251" i="3"/>
  <c r="B251" i="3" s="1"/>
  <c r="B283" i="3"/>
  <c r="F288" i="3"/>
  <c r="F61" i="36"/>
  <c r="F68" i="1"/>
  <c r="F46" i="36"/>
  <c r="F20" i="36"/>
  <c r="F46" i="1"/>
  <c r="F51" i="1"/>
  <c r="F65" i="1"/>
  <c r="F117" i="1"/>
  <c r="F177" i="1"/>
  <c r="F185" i="1"/>
  <c r="F210" i="1"/>
  <c r="F218" i="1"/>
  <c r="F227" i="1"/>
  <c r="F242" i="1"/>
  <c r="F320" i="1"/>
  <c r="F381" i="1"/>
  <c r="F400" i="1"/>
  <c r="F405" i="1"/>
  <c r="F484" i="1"/>
  <c r="F553" i="1"/>
  <c r="F69" i="27"/>
  <c r="F76" i="27"/>
  <c r="F140" i="27"/>
  <c r="F188" i="27"/>
  <c r="F255" i="27"/>
  <c r="E45" i="33"/>
  <c r="D1457" i="37" s="1"/>
  <c r="H1357" i="37"/>
  <c r="F210" i="3"/>
  <c r="B210" i="3" s="1"/>
  <c r="F243" i="3"/>
  <c r="B243" i="3" s="1"/>
  <c r="B273" i="3"/>
  <c r="B277" i="3"/>
  <c r="B272" i="3"/>
  <c r="G1549" i="37"/>
  <c r="G1529" i="37"/>
  <c r="G1491" i="37"/>
  <c r="G1394" i="37"/>
  <c r="G1390" i="37"/>
  <c r="F68" i="36"/>
  <c r="F80" i="1"/>
  <c r="F269" i="1"/>
  <c r="F450" i="1"/>
  <c r="D139" i="27"/>
  <c r="C1104" i="37" s="1"/>
  <c r="D254" i="27"/>
  <c r="C1219" i="37" s="1"/>
  <c r="H1389" i="37"/>
  <c r="F215" i="3"/>
  <c r="B215" i="3" s="1"/>
  <c r="E285" i="3"/>
  <c r="B285" i="3" s="1"/>
  <c r="E269" i="3"/>
  <c r="B269" i="3" s="1"/>
  <c r="E264" i="3"/>
  <c r="B264" i="3" s="1"/>
  <c r="E151" i="3"/>
  <c r="B151" i="3" s="1"/>
  <c r="E142" i="3"/>
  <c r="B142" i="3" s="1"/>
  <c r="E123" i="3"/>
  <c r="B123" i="3" s="1"/>
  <c r="E107" i="3"/>
  <c r="B107" i="3" s="1"/>
  <c r="E96" i="3"/>
  <c r="B96" i="3" s="1"/>
  <c r="E94" i="3"/>
  <c r="B94" i="3" s="1"/>
  <c r="E89" i="3"/>
  <c r="B89" i="3" s="1"/>
  <c r="E78" i="3"/>
  <c r="B78" i="3" s="1"/>
  <c r="E73" i="3"/>
  <c r="B73" i="3" s="1"/>
  <c r="E33" i="3"/>
  <c r="B33" i="3" s="1"/>
  <c r="E28" i="3"/>
  <c r="B28" i="3" s="1"/>
  <c r="I7" i="3"/>
  <c r="E7" i="3" s="1"/>
  <c r="B7" i="3" s="1"/>
  <c r="H1489" i="37"/>
  <c r="G1557" i="37"/>
  <c r="G1555" i="37"/>
  <c r="G1553" i="37"/>
  <c r="G1544" i="37"/>
  <c r="G1535" i="37"/>
  <c r="G1533" i="37"/>
  <c r="G1515" i="37"/>
  <c r="G1513" i="37"/>
  <c r="G1476" i="37"/>
  <c r="I1438" i="37"/>
  <c r="G1395" i="37"/>
  <c r="G1391" i="37"/>
  <c r="F29" i="36"/>
  <c r="F77" i="1"/>
  <c r="F148" i="1"/>
  <c r="F205" i="1"/>
  <c r="F264" i="1"/>
  <c r="F277" i="1"/>
  <c r="F505" i="1"/>
  <c r="F200" i="3"/>
  <c r="B200" i="3" s="1"/>
  <c r="F223" i="3"/>
  <c r="B223" i="3" s="1"/>
  <c r="F235" i="3"/>
  <c r="B235" i="3" s="1"/>
  <c r="F242" i="3"/>
  <c r="B242" i="3" s="1"/>
  <c r="F261" i="3"/>
  <c r="E280" i="3"/>
  <c r="B280" i="3" s="1"/>
  <c r="E274" i="3"/>
  <c r="B274" i="3" s="1"/>
  <c r="E154" i="3"/>
  <c r="B154" i="3" s="1"/>
  <c r="E149" i="3"/>
  <c r="B149" i="3" s="1"/>
  <c r="E137" i="3"/>
  <c r="B137" i="3" s="1"/>
  <c r="E128" i="3"/>
  <c r="B128" i="3" s="1"/>
  <c r="E126" i="3"/>
  <c r="B126" i="3" s="1"/>
  <c r="E121" i="3"/>
  <c r="B121" i="3" s="1"/>
  <c r="E112" i="3"/>
  <c r="B112" i="3" s="1"/>
  <c r="E110" i="3"/>
  <c r="B110" i="3" s="1"/>
  <c r="E105" i="3"/>
  <c r="B105" i="3" s="1"/>
  <c r="E83" i="3"/>
  <c r="B83" i="3" s="1"/>
  <c r="E57" i="3"/>
  <c r="B57" i="3" s="1"/>
  <c r="E38" i="3"/>
  <c r="B38" i="3" s="1"/>
  <c r="H1373" i="37"/>
  <c r="H1387" i="37"/>
  <c r="H1429" i="37"/>
  <c r="I1429" i="37" s="1"/>
  <c r="G1561" i="37"/>
  <c r="G1559" i="37"/>
  <c r="G1554" i="37"/>
  <c r="G1548" i="37"/>
  <c r="G1539" i="37"/>
  <c r="G1537" i="37"/>
  <c r="G1534" i="37"/>
  <c r="G1519" i="37"/>
  <c r="G1517" i="37"/>
  <c r="G1514" i="37"/>
  <c r="G1509" i="37"/>
  <c r="G1492" i="37"/>
  <c r="G1443" i="37"/>
  <c r="G1439" i="37"/>
  <c r="G1392" i="37"/>
  <c r="G1382" i="37"/>
  <c r="G1435" i="37"/>
  <c r="G1430" i="37"/>
  <c r="I1430" i="37" s="1"/>
  <c r="G1422" i="37"/>
  <c r="G1418" i="37"/>
  <c r="G1414" i="37"/>
  <c r="G1401" i="37"/>
  <c r="G1388" i="37"/>
  <c r="G1384" i="37"/>
  <c r="G1379" i="37"/>
  <c r="G1374" i="37"/>
  <c r="G1354" i="37"/>
  <c r="G1350" i="37"/>
  <c r="G1347" i="37"/>
  <c r="G1209" i="37"/>
  <c r="G1194" i="37"/>
  <c r="G1190" i="37"/>
  <c r="G1164" i="37"/>
  <c r="G1127" i="37"/>
  <c r="G1123" i="37"/>
  <c r="G1118" i="37"/>
  <c r="G1092" i="37"/>
  <c r="G1037" i="37"/>
  <c r="G1008" i="37"/>
  <c r="G1003" i="37"/>
  <c r="G936" i="37"/>
  <c r="G932" i="37"/>
  <c r="G928" i="37"/>
  <c r="G924" i="37"/>
  <c r="G920" i="37"/>
  <c r="G916" i="37"/>
  <c r="G912" i="37"/>
  <c r="G908" i="37"/>
  <c r="G904" i="37"/>
  <c r="G900" i="37"/>
  <c r="G896" i="37"/>
  <c r="G892" i="37"/>
  <c r="G888" i="37"/>
  <c r="G884" i="37"/>
  <c r="G880" i="37"/>
  <c r="G876" i="37"/>
  <c r="G872" i="37"/>
  <c r="G868" i="37"/>
  <c r="G790" i="37"/>
  <c r="G786" i="37"/>
  <c r="G97" i="37"/>
  <c r="G93" i="37"/>
  <c r="G80" i="37"/>
  <c r="G937" i="37"/>
  <c r="G933" i="37"/>
  <c r="G929" i="37"/>
  <c r="G925" i="37"/>
  <c r="G921" i="37"/>
  <c r="G917" i="37"/>
  <c r="G913" i="37"/>
  <c r="G909" i="37"/>
  <c r="G905" i="37"/>
  <c r="G901" i="37"/>
  <c r="G897" i="37"/>
  <c r="G893" i="37"/>
  <c r="G889" i="37"/>
  <c r="G885" i="37"/>
  <c r="G881" i="37"/>
  <c r="G877" i="37"/>
  <c r="G873" i="37"/>
  <c r="G869" i="37"/>
  <c r="G865" i="37"/>
  <c r="G861" i="37"/>
  <c r="G857" i="37"/>
  <c r="G787" i="37"/>
  <c r="G1432" i="37"/>
  <c r="G1428" i="37"/>
  <c r="I1428" i="37" s="1"/>
  <c r="G1420" i="37"/>
  <c r="G1416" i="37"/>
  <c r="G1398" i="37"/>
  <c r="G1386" i="37"/>
  <c r="G1377" i="37"/>
  <c r="G1356" i="37"/>
  <c r="G1352" i="37"/>
  <c r="G1211" i="37"/>
  <c r="G1206" i="37"/>
  <c r="G1198" i="37"/>
  <c r="G1166" i="37"/>
  <c r="G1162" i="37"/>
  <c r="G1156" i="37"/>
  <c r="G1142" i="37"/>
  <c r="G1136" i="37"/>
  <c r="G1125" i="37"/>
  <c r="G1121" i="37"/>
  <c r="G1113" i="37"/>
  <c r="G1094" i="37"/>
  <c r="G1090" i="37"/>
  <c r="G1086" i="37"/>
  <c r="G1082" i="37"/>
  <c r="G1078" i="37"/>
  <c r="G1054" i="37"/>
  <c r="G1046" i="37"/>
  <c r="G1042" i="37"/>
  <c r="G1035" i="37"/>
  <c r="G1032" i="37"/>
  <c r="G1028" i="37"/>
  <c r="G1010" i="37"/>
  <c r="G1005" i="37"/>
  <c r="G1001" i="37"/>
  <c r="G988" i="37"/>
  <c r="G980" i="37"/>
  <c r="G938" i="37"/>
  <c r="G934" i="37"/>
  <c r="G930" i="37"/>
  <c r="G926" i="37"/>
  <c r="G922" i="37"/>
  <c r="G918" i="37"/>
  <c r="G914" i="37"/>
  <c r="G910" i="37"/>
  <c r="G906" i="37"/>
  <c r="G902" i="37"/>
  <c r="G898" i="37"/>
  <c r="G894" i="37"/>
  <c r="G890" i="37"/>
  <c r="G886" i="37"/>
  <c r="G882" i="37"/>
  <c r="G607" i="37"/>
  <c r="G553" i="37"/>
  <c r="G549" i="37"/>
  <c r="G531" i="37"/>
  <c r="G517" i="37"/>
  <c r="G497" i="37"/>
  <c r="G485" i="37"/>
  <c r="G471" i="37"/>
  <c r="G459" i="37"/>
  <c r="G447" i="37"/>
  <c r="G443" i="37"/>
  <c r="G439" i="37"/>
  <c r="G429" i="37"/>
  <c r="G278" i="37"/>
  <c r="G271" i="37"/>
  <c r="G253" i="37"/>
  <c r="G249" i="37"/>
  <c r="G243" i="37"/>
  <c r="G215" i="37"/>
  <c r="G201" i="37"/>
  <c r="G199" i="37"/>
  <c r="G98" i="37"/>
  <c r="G94" i="37"/>
  <c r="G1482" i="37"/>
  <c r="G1478" i="37"/>
  <c r="G1475" i="37"/>
  <c r="G1431" i="37"/>
  <c r="I1431" i="37" s="1"/>
  <c r="G1427" i="37"/>
  <c r="G1419" i="37"/>
  <c r="G1415" i="37"/>
  <c r="G1385" i="37"/>
  <c r="G1380" i="37"/>
  <c r="G1375" i="37"/>
  <c r="G1367" i="37"/>
  <c r="G1355" i="37"/>
  <c r="G1351" i="37"/>
  <c r="G1339" i="37"/>
  <c r="G1320" i="37"/>
  <c r="G1303" i="37"/>
  <c r="G1299" i="37"/>
  <c r="G1283" i="37"/>
  <c r="G1279" i="37"/>
  <c r="G1275" i="37"/>
  <c r="G1271" i="37"/>
  <c r="G1267" i="37"/>
  <c r="G1263" i="37"/>
  <c r="G1259" i="37"/>
  <c r="G1255" i="37"/>
  <c r="G1251" i="37"/>
  <c r="G1247" i="37"/>
  <c r="G1243" i="37"/>
  <c r="G1239" i="37"/>
  <c r="G1235" i="37"/>
  <c r="G1231" i="37"/>
  <c r="G1227" i="37"/>
  <c r="G1223" i="37"/>
  <c r="G1210" i="37"/>
  <c r="G1135" i="37"/>
  <c r="G1133" i="37"/>
  <c r="G1129" i="37"/>
  <c r="G1124" i="37"/>
  <c r="G1120" i="37"/>
  <c r="G1093" i="37"/>
  <c r="G1038" i="37"/>
  <c r="G1009" i="37"/>
  <c r="G1004" i="37"/>
  <c r="G987" i="37"/>
  <c r="G878" i="37"/>
  <c r="G874" i="37"/>
  <c r="G870" i="37"/>
  <c r="G866" i="37"/>
  <c r="G862" i="37"/>
  <c r="G858" i="37"/>
  <c r="G788" i="37"/>
  <c r="G733" i="37"/>
  <c r="G726" i="37"/>
  <c r="G722" i="37"/>
  <c r="G718" i="37"/>
  <c r="G710" i="37"/>
  <c r="G706" i="37"/>
  <c r="G702" i="37"/>
  <c r="G694" i="37"/>
  <c r="G688" i="37"/>
  <c r="G654" i="37"/>
  <c r="G647" i="37"/>
  <c r="G643" i="37"/>
  <c r="G640" i="37"/>
  <c r="G628" i="37"/>
  <c r="G624" i="37"/>
  <c r="G528" i="37"/>
  <c r="G512" i="37"/>
  <c r="G279" i="37"/>
  <c r="G202" i="37"/>
  <c r="G867" i="37"/>
  <c r="G863" i="37"/>
  <c r="G859" i="37"/>
  <c r="G728" i="37"/>
  <c r="G724" i="37"/>
  <c r="G720" i="37"/>
  <c r="G716" i="37"/>
  <c r="G712" i="37"/>
  <c r="G708" i="37"/>
  <c r="G704" i="37"/>
  <c r="G700" i="37"/>
  <c r="G649" i="37"/>
  <c r="G645" i="37"/>
  <c r="G621" i="37"/>
  <c r="G618" i="37"/>
  <c r="G614" i="37"/>
  <c r="G610" i="37"/>
  <c r="G604" i="37"/>
  <c r="G602" i="37"/>
  <c r="G598" i="37"/>
  <c r="G591" i="37"/>
  <c r="G588" i="37"/>
  <c r="G573" i="37"/>
  <c r="G563" i="37"/>
  <c r="G556" i="37"/>
  <c r="G550" i="37"/>
  <c r="G539" i="37"/>
  <c r="G535" i="37"/>
  <c r="G524" i="37"/>
  <c r="G514" i="37"/>
  <c r="G496" i="37"/>
  <c r="G491" i="37"/>
  <c r="G484" i="37"/>
  <c r="G480" i="37"/>
  <c r="G468" i="37"/>
  <c r="G456" i="37"/>
  <c r="G452" i="37"/>
  <c r="G448" i="37"/>
  <c r="G430" i="37"/>
  <c r="G425" i="37"/>
  <c r="G417" i="37"/>
  <c r="G398" i="37"/>
  <c r="G333" i="37"/>
  <c r="G327" i="37"/>
  <c r="G315" i="37"/>
  <c r="G311" i="37"/>
  <c r="G295" i="37"/>
  <c r="G287" i="37"/>
  <c r="G275" i="37"/>
  <c r="G270" i="37"/>
  <c r="G246" i="37"/>
  <c r="G228" i="37"/>
  <c r="G196" i="37"/>
  <c r="G166" i="37"/>
  <c r="G158" i="37"/>
  <c r="G134" i="37"/>
  <c r="G95" i="37"/>
  <c r="G83" i="37"/>
  <c r="G82" i="37"/>
  <c r="G22" i="37"/>
  <c r="G855" i="37"/>
  <c r="G783" i="37"/>
  <c r="G727" i="37"/>
  <c r="G723" i="37"/>
  <c r="G719" i="37"/>
  <c r="G715" i="37"/>
  <c r="G692" i="37"/>
  <c r="G659" i="37"/>
  <c r="G638" i="37"/>
  <c r="G606" i="37"/>
  <c r="G600" i="37"/>
  <c r="G593" i="37"/>
  <c r="G575" i="37"/>
  <c r="G566" i="37"/>
  <c r="G552" i="37"/>
  <c r="G548" i="37"/>
  <c r="G144" i="37"/>
  <c r="G140" i="37"/>
  <c r="G136" i="37"/>
  <c r="G116" i="37"/>
  <c r="G102" i="37"/>
  <c r="G81" i="37"/>
  <c r="G62" i="37"/>
  <c r="G30" i="37"/>
  <c r="G26" i="37"/>
  <c r="G21" i="37"/>
  <c r="G12" i="37"/>
  <c r="H10" i="37"/>
  <c r="H6" i="37"/>
  <c r="G714" i="37"/>
  <c r="H698" i="37"/>
  <c r="G641" i="37"/>
  <c r="G629" i="37"/>
  <c r="G625" i="37"/>
  <c r="G619" i="37"/>
  <c r="G615" i="37"/>
  <c r="G611" i="37"/>
  <c r="G592" i="37"/>
  <c r="G589" i="37"/>
  <c r="G574" i="37"/>
  <c r="G564" i="37"/>
  <c r="G557" i="37"/>
  <c r="G544" i="37"/>
  <c r="G537" i="37"/>
  <c r="G530" i="37"/>
  <c r="G508" i="37"/>
  <c r="G502" i="37"/>
  <c r="G494" i="37"/>
  <c r="G489" i="37"/>
  <c r="G482" i="37"/>
  <c r="G473" i="37"/>
  <c r="G470" i="37"/>
  <c r="G461" i="37"/>
  <c r="G458" i="37"/>
  <c r="G432" i="37"/>
  <c r="G428" i="37"/>
  <c r="G423" i="37"/>
  <c r="G415" i="37"/>
  <c r="G396" i="37"/>
  <c r="G293" i="37"/>
  <c r="G272" i="37"/>
  <c r="G266" i="37"/>
  <c r="G244" i="37"/>
  <c r="G216" i="37"/>
  <c r="G198" i="37"/>
  <c r="G153" i="37"/>
  <c r="G135" i="37"/>
  <c r="H127" i="37"/>
  <c r="G119" i="37"/>
  <c r="H111" i="37"/>
  <c r="G71" i="37"/>
  <c r="G52" i="37"/>
  <c r="G35" i="37"/>
  <c r="H27" i="37"/>
  <c r="G24" i="37"/>
  <c r="G20" i="37"/>
  <c r="G17" i="37"/>
  <c r="G11" i="37"/>
  <c r="H9" i="37"/>
  <c r="H8" i="37"/>
  <c r="G7" i="37"/>
  <c r="H173" i="3"/>
  <c r="G856" i="37"/>
  <c r="G791" i="37"/>
  <c r="G785" i="37"/>
  <c r="G784" i="37"/>
  <c r="G782" i="37"/>
  <c r="G780" i="37"/>
  <c r="G778" i="37"/>
  <c r="G776" i="37"/>
  <c r="G774" i="37"/>
  <c r="G773" i="37"/>
  <c r="G745" i="37"/>
  <c r="G734" i="37"/>
  <c r="E58" i="3"/>
  <c r="B58" i="3" s="1"/>
  <c r="G731" i="37"/>
  <c r="F209" i="3"/>
  <c r="B209" i="3" s="1"/>
  <c r="G698" i="37"/>
  <c r="E46" i="3"/>
  <c r="B46" i="3" s="1"/>
  <c r="G697" i="37"/>
  <c r="G695" i="37"/>
  <c r="G693" i="37"/>
  <c r="G690" i="37"/>
  <c r="F204" i="3"/>
  <c r="B204" i="3" s="1"/>
  <c r="G689" i="37"/>
  <c r="G687" i="37"/>
  <c r="G655" i="37"/>
  <c r="G652" i="37"/>
  <c r="G651" i="37"/>
  <c r="H651" i="37"/>
  <c r="G650" i="37"/>
  <c r="F201" i="3"/>
  <c r="B201" i="3" s="1"/>
  <c r="G599" i="37"/>
  <c r="G597" i="37"/>
  <c r="G487" i="37"/>
  <c r="E98" i="3"/>
  <c r="B98" i="3" s="1"/>
  <c r="G395" i="37"/>
  <c r="G364" i="37"/>
  <c r="G358" i="37"/>
  <c r="E354" i="1"/>
  <c r="D343" i="37" s="1"/>
  <c r="G308" i="37"/>
  <c r="H304" i="37"/>
  <c r="G305" i="37"/>
  <c r="E69" i="3"/>
  <c r="B69" i="3" s="1"/>
  <c r="F283" i="1"/>
  <c r="G268" i="37"/>
  <c r="G264" i="37"/>
  <c r="E67" i="3"/>
  <c r="B67" i="3" s="1"/>
  <c r="G260" i="37"/>
  <c r="E66" i="3"/>
  <c r="B66" i="3" s="1"/>
  <c r="G256" i="37"/>
  <c r="E65" i="3"/>
  <c r="B65" i="3" s="1"/>
  <c r="G255" i="37"/>
  <c r="G237" i="37"/>
  <c r="G231" i="37"/>
  <c r="E59" i="3"/>
  <c r="B59" i="3" s="1"/>
  <c r="G230" i="37"/>
  <c r="G220" i="37"/>
  <c r="G209" i="37"/>
  <c r="G203" i="37"/>
  <c r="E54" i="3"/>
  <c r="B54" i="3" s="1"/>
  <c r="D204" i="1"/>
  <c r="C194" i="37" s="1"/>
  <c r="G193" i="37"/>
  <c r="G190" i="37"/>
  <c r="G189" i="37"/>
  <c r="E45" i="3"/>
  <c r="B45" i="3" s="1"/>
  <c r="G184" i="37"/>
  <c r="G183" i="37"/>
  <c r="F205" i="3"/>
  <c r="B205" i="3" s="1"/>
  <c r="G180" i="37"/>
  <c r="G179" i="37"/>
  <c r="G176" i="37"/>
  <c r="G172" i="37"/>
  <c r="G168" i="37"/>
  <c r="E41" i="3"/>
  <c r="B41" i="3" s="1"/>
  <c r="G164" i="37"/>
  <c r="G163" i="37"/>
  <c r="G160" i="37"/>
  <c r="G159" i="37"/>
  <c r="D160" i="1"/>
  <c r="G148" i="37"/>
  <c r="D147" i="1"/>
  <c r="G141" i="37"/>
  <c r="G121" i="37"/>
  <c r="G117" i="37"/>
  <c r="G115" i="37"/>
  <c r="G110" i="37"/>
  <c r="D116" i="1"/>
  <c r="C106" i="37" s="1"/>
  <c r="G87" i="37"/>
  <c r="H76" i="37"/>
  <c r="D85" i="1"/>
  <c r="C75" i="37" s="1"/>
  <c r="G78" i="37"/>
  <c r="G59" i="37"/>
  <c r="E30" i="3"/>
  <c r="B30" i="3" s="1"/>
  <c r="E29" i="3"/>
  <c r="B29" i="3" s="1"/>
  <c r="G56" i="37"/>
  <c r="G54" i="37"/>
  <c r="G53" i="37"/>
  <c r="D13" i="1"/>
  <c r="C3" i="37" s="1"/>
  <c r="H19" i="37"/>
  <c r="G23" i="37"/>
  <c r="G10" i="37"/>
  <c r="G9" i="37"/>
  <c r="G8" i="37"/>
  <c r="G6" i="37"/>
  <c r="H5" i="37"/>
  <c r="G5" i="37"/>
  <c r="F14" i="1"/>
  <c r="F584" i="1"/>
  <c r="F632" i="1"/>
  <c r="E314" i="1"/>
  <c r="D303" i="37" s="1"/>
  <c r="E532" i="1"/>
  <c r="D520" i="37" s="1"/>
  <c r="D647" i="1"/>
  <c r="C635" i="37" s="1"/>
  <c r="D347" i="1"/>
  <c r="C336" i="37" s="1"/>
  <c r="G336" i="37" s="1"/>
  <c r="D302" i="1"/>
  <c r="H64" i="37"/>
  <c r="H50" i="37"/>
  <c r="G179" i="3"/>
  <c r="E179" i="3" s="1"/>
  <c r="B179" i="3" s="1"/>
  <c r="D462" i="1"/>
  <c r="H162" i="37"/>
  <c r="G541" i="37"/>
  <c r="E92" i="27"/>
  <c r="D1057" i="37" s="1"/>
  <c r="D1058" i="37"/>
  <c r="E123" i="27"/>
  <c r="D1088" i="37" s="1"/>
  <c r="E175" i="27"/>
  <c r="F195" i="27"/>
  <c r="F239" i="27"/>
  <c r="D13" i="33"/>
  <c r="C1425" i="37" s="1"/>
  <c r="D136" i="36"/>
  <c r="C1411" i="37" s="1"/>
  <c r="D30" i="30"/>
  <c r="C1486" i="37" s="1"/>
  <c r="H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51" i="3"/>
  <c r="B51" i="3" s="1"/>
  <c r="E43" i="3"/>
  <c r="B43" i="3" s="1"/>
  <c r="E35" i="3"/>
  <c r="B35" i="3" s="1"/>
  <c r="H1415" i="37"/>
  <c r="H1419" i="37"/>
  <c r="H1427" i="37"/>
  <c r="I1427" i="37" s="1"/>
  <c r="H1432" i="37"/>
  <c r="I1432" i="37" s="1"/>
  <c r="G1560" i="37"/>
  <c r="G1556" i="37"/>
  <c r="G1542" i="37"/>
  <c r="G1540" i="37"/>
  <c r="G1522" i="37"/>
  <c r="G1473" i="37"/>
  <c r="G1444" i="37"/>
  <c r="I1444" i="37" s="1"/>
  <c r="G1440" i="37"/>
  <c r="I1440" i="37" s="1"/>
  <c r="G1436" i="37"/>
  <c r="I1436" i="37" s="1"/>
  <c r="G1402" i="37"/>
  <c r="G1344" i="37"/>
  <c r="G1085" i="37"/>
  <c r="G1081" i="37"/>
  <c r="G1077" i="37"/>
  <c r="G1031" i="37"/>
  <c r="H1485" i="37"/>
  <c r="G1437" i="37"/>
  <c r="I1437" i="37" s="1"/>
  <c r="G1403" i="37"/>
  <c r="G1345" i="37"/>
  <c r="F421" i="1"/>
  <c r="F430" i="1"/>
  <c r="F522" i="1"/>
  <c r="F608" i="1"/>
  <c r="E141" i="1"/>
  <c r="D131" i="37" s="1"/>
  <c r="H273" i="37"/>
  <c r="E257" i="1"/>
  <c r="D247" i="37" s="1"/>
  <c r="D134" i="1"/>
  <c r="D518" i="1"/>
  <c r="C506" i="37" s="1"/>
  <c r="G481" i="37"/>
  <c r="D223" i="1"/>
  <c r="D628" i="1"/>
  <c r="F51" i="27"/>
  <c r="D84" i="27"/>
  <c r="C1049" i="37" s="1"/>
  <c r="G1089" i="37"/>
  <c r="F131" i="2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E275" i="3"/>
  <c r="B275" i="3" s="1"/>
  <c r="E270" i="3"/>
  <c r="B270" i="3" s="1"/>
  <c r="B268" i="3"/>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G1497" i="37"/>
  <c r="I1434" i="37"/>
  <c r="F466" i="1"/>
  <c r="F546" i="1"/>
  <c r="D424" i="1"/>
  <c r="D18" i="27"/>
  <c r="C983" i="37" s="1"/>
  <c r="D92" i="27"/>
  <c r="C1057" i="37" s="1"/>
  <c r="H1295" i="37"/>
  <c r="D13" i="30"/>
  <c r="C1469" i="37" s="1"/>
  <c r="H1469" i="37" s="1"/>
  <c r="G1547" i="37"/>
  <c r="G1543" i="37"/>
  <c r="G1527" i="37"/>
  <c r="G1523" i="37"/>
  <c r="G1501" i="37"/>
  <c r="I1439" i="37"/>
  <c r="I1435" i="37"/>
  <c r="G1389" i="37"/>
  <c r="G1115" i="37"/>
  <c r="G1084" i="37"/>
  <c r="G1080" i="37"/>
  <c r="G1030" i="37"/>
  <c r="G1508" i="37"/>
  <c r="G1502" i="37"/>
  <c r="G1499" i="37"/>
  <c r="G1495" i="37"/>
  <c r="G1474" i="37"/>
  <c r="G1470"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612" i="37"/>
  <c r="G586" i="37"/>
  <c r="G1507" i="37"/>
  <c r="G1500" i="37"/>
  <c r="G1496" i="37"/>
  <c r="G1490" i="37"/>
  <c r="G1487" i="37"/>
  <c r="G1483" i="37"/>
  <c r="G1479" i="37"/>
  <c r="G1472" i="37"/>
  <c r="G1467" i="37"/>
  <c r="I1467" i="37" s="1"/>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89" i="37"/>
  <c r="G985" i="37"/>
  <c r="G981" i="37"/>
  <c r="G613" i="37"/>
  <c r="G609" i="37"/>
  <c r="G587" i="37"/>
  <c r="G555" i="37"/>
  <c r="G532" i="37"/>
  <c r="G1360" i="37"/>
  <c r="G1330" i="37"/>
  <c r="G1326" i="37"/>
  <c r="G1315" i="37"/>
  <c r="G1311" i="37"/>
  <c r="G1290" i="37"/>
  <c r="G1109" i="37"/>
  <c r="G1073" i="37"/>
  <c r="G1069" i="37"/>
  <c r="G1065" i="37"/>
  <c r="G1061" i="37"/>
  <c r="G1056" i="37"/>
  <c r="G1052" i="37"/>
  <c r="G1048" i="37"/>
  <c r="G1044" i="37"/>
  <c r="G1019" i="37"/>
  <c r="G998" i="37"/>
  <c r="G994" i="37"/>
  <c r="G986" i="37"/>
  <c r="G982" i="37"/>
  <c r="G533" i="37"/>
  <c r="G993" i="37"/>
  <c r="G583" i="37"/>
  <c r="G545" i="37"/>
  <c r="G525" i="37"/>
  <c r="G515" i="37"/>
  <c r="G503" i="37"/>
  <c r="G499" i="37"/>
  <c r="G477" i="37"/>
  <c r="G465" i="37"/>
  <c r="G444" i="37"/>
  <c r="G440" i="37"/>
  <c r="G385" i="37"/>
  <c r="G377" i="37"/>
  <c r="G371" i="37"/>
  <c r="G369" i="37"/>
  <c r="G365" i="37"/>
  <c r="G359" i="37"/>
  <c r="G319" i="37"/>
  <c r="G299" i="37"/>
  <c r="G288" i="37"/>
  <c r="G261" i="37"/>
  <c r="G252" i="37"/>
  <c r="G238" i="37"/>
  <c r="G210" i="37"/>
  <c r="G191" i="37"/>
  <c r="G185" i="37"/>
  <c r="G181" i="37"/>
  <c r="G177" i="37"/>
  <c r="G165" i="37"/>
  <c r="G146" i="37"/>
  <c r="G142" i="37"/>
  <c r="G130" i="37"/>
  <c r="G118" i="37"/>
  <c r="G114" i="37"/>
  <c r="G72" i="37"/>
  <c r="G60" i="37"/>
  <c r="G595" i="37"/>
  <c r="G560" i="37"/>
  <c r="G542" i="37"/>
  <c r="G522" i="37"/>
  <c r="G504" i="37"/>
  <c r="G500" i="37"/>
  <c r="G478" i="37"/>
  <c r="G466" i="37"/>
  <c r="G445" i="37"/>
  <c r="G441" i="37"/>
  <c r="G419" i="37"/>
  <c r="G390" i="37"/>
  <c r="G386" i="37"/>
  <c r="G378" i="37"/>
  <c r="G320" i="37"/>
  <c r="G300" i="37"/>
  <c r="G289" i="37"/>
  <c r="G285" i="37"/>
  <c r="G262" i="37"/>
  <c r="G233" i="37"/>
  <c r="G211" i="37"/>
  <c r="G192" i="37"/>
  <c r="G188" i="37"/>
  <c r="G182" i="37"/>
  <c r="G178" i="37"/>
  <c r="G147" i="37"/>
  <c r="G143" i="37"/>
  <c r="G139" i="37"/>
  <c r="G73" i="37"/>
  <c r="G65" i="37"/>
  <c r="G995" i="37"/>
  <c r="G991" i="37"/>
  <c r="G561" i="37"/>
  <c r="G543" i="37"/>
  <c r="G523" i="37"/>
  <c r="G505" i="37"/>
  <c r="G501" i="37"/>
  <c r="G479" i="37"/>
  <c r="G467" i="37"/>
  <c r="G455" i="37"/>
  <c r="G442" i="37"/>
  <c r="G420" i="37"/>
  <c r="G393" i="37"/>
  <c r="G391" i="37"/>
  <c r="G387" i="37"/>
  <c r="G381" i="37"/>
  <c r="G379" i="37"/>
  <c r="G373" i="37"/>
  <c r="G367" i="37"/>
  <c r="G363" i="37"/>
  <c r="G357" i="37"/>
  <c r="G353" i="37"/>
  <c r="G349" i="37"/>
  <c r="G347" i="37"/>
  <c r="G341" i="37"/>
  <c r="G339" i="37"/>
  <c r="G321" i="37"/>
  <c r="G301" i="37"/>
  <c r="G297" i="37"/>
  <c r="G286" i="37"/>
  <c r="G265" i="37"/>
  <c r="G250" i="37"/>
  <c r="G236" i="37"/>
  <c r="G234" i="37"/>
  <c r="G224" i="37"/>
  <c r="G212" i="37"/>
  <c r="G187" i="37"/>
  <c r="G173" i="37"/>
  <c r="G169" i="37"/>
  <c r="G154" i="37"/>
  <c r="G126" i="37"/>
  <c r="G122" i="37"/>
  <c r="G111" i="37"/>
  <c r="G103" i="37"/>
  <c r="G88" i="37"/>
  <c r="G69" i="37"/>
  <c r="G63" i="37"/>
  <c r="G57" i="37"/>
  <c r="G49" i="37"/>
  <c r="G45" i="37"/>
  <c r="G37" i="37"/>
  <c r="G31" i="37"/>
  <c r="G27" i="37"/>
  <c r="G18" i="37"/>
  <c r="G14" i="37"/>
  <c r="G351" i="37"/>
  <c r="G345" i="37"/>
  <c r="G335" i="37"/>
  <c r="G325" i="37"/>
  <c r="G317" i="37"/>
  <c r="G313"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C450" i="37"/>
  <c r="F462" i="1"/>
  <c r="D1040" i="37"/>
  <c r="G1040" i="37" s="1"/>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J55" i="42"/>
  <c r="F74" i="1"/>
  <c r="F86" i="1"/>
  <c r="F142" i="1"/>
  <c r="F258" i="1"/>
  <c r="F273" i="1"/>
  <c r="F348" i="1"/>
  <c r="F372" i="1"/>
  <c r="F519" i="1"/>
  <c r="F571"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F29" i="1"/>
  <c r="F315" i="1"/>
  <c r="F339" i="1"/>
  <c r="F355" i="1"/>
  <c r="F367" i="1"/>
  <c r="F391" i="1"/>
  <c r="F399" i="1"/>
  <c r="F403" i="1"/>
  <c r="F419" i="1"/>
  <c r="G410" i="37"/>
  <c r="H410" i="37"/>
  <c r="F438" i="1"/>
  <c r="F458" i="1"/>
  <c r="F498" i="1"/>
  <c r="F518" i="1"/>
  <c r="F538" i="1"/>
  <c r="F558" i="1"/>
  <c r="F574" i="1"/>
  <c r="F606" i="1"/>
  <c r="E647" i="1"/>
  <c r="D635" i="37" s="1"/>
  <c r="G635" i="37" s="1"/>
  <c r="E347" i="1"/>
  <c r="D336" i="37" s="1"/>
  <c r="E116" i="1"/>
  <c r="D106" i="37" s="1"/>
  <c r="H106" i="37" s="1"/>
  <c r="E85" i="1"/>
  <c r="D75" i="37" s="1"/>
  <c r="G75" i="37" s="1"/>
  <c r="E13" i="1"/>
  <c r="E518" i="1"/>
  <c r="D506" i="37" s="1"/>
  <c r="G506" i="37" s="1"/>
  <c r="E424" i="1"/>
  <c r="E204" i="1"/>
  <c r="D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D532" i="1"/>
  <c r="G534" i="37"/>
  <c r="H534" i="37"/>
  <c r="F14" i="27"/>
  <c r="E18" i="27"/>
  <c r="D983" i="37" s="1"/>
  <c r="G983" i="37" s="1"/>
  <c r="F19" i="27"/>
  <c r="F25" i="27"/>
  <c r="F35" i="27"/>
  <c r="F41" i="27"/>
  <c r="F47" i="27"/>
  <c r="G1023" i="37"/>
  <c r="H1023" i="37"/>
  <c r="F75" i="27"/>
  <c r="E84" i="27"/>
  <c r="D1049" i="37" s="1"/>
  <c r="F85" i="27"/>
  <c r="F93" i="27"/>
  <c r="F111"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E121" i="36"/>
  <c r="D121" i="36"/>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33" i="37"/>
  <c r="G132" i="37"/>
  <c r="G112" i="37"/>
  <c r="G70" i="37"/>
  <c r="G64" i="37"/>
  <c r="G58" i="37"/>
  <c r="G50" i="37"/>
  <c r="G19" i="37"/>
  <c r="F136" i="36" l="1"/>
  <c r="G1411" i="37"/>
  <c r="J47" i="42"/>
  <c r="D148" i="36"/>
  <c r="C1423" i="37" s="1"/>
  <c r="F12" i="36"/>
  <c r="E234" i="27"/>
  <c r="K46" i="42" s="1"/>
  <c r="F139" i="27"/>
  <c r="H1049" i="37"/>
  <c r="F84" i="27"/>
  <c r="D13" i="27"/>
  <c r="F18" i="27"/>
  <c r="E24" i="3"/>
  <c r="B24" i="3" s="1"/>
  <c r="D48" i="30"/>
  <c r="F647" i="1"/>
  <c r="F13" i="1"/>
  <c r="H1057" i="37"/>
  <c r="G1057" i="37"/>
  <c r="G106" i="37"/>
  <c r="G1041" i="37"/>
  <c r="E531" i="1"/>
  <c r="H336" i="37"/>
  <c r="D47" i="30"/>
  <c r="C1503" i="37" s="1"/>
  <c r="F583" i="1"/>
  <c r="K48" i="42"/>
  <c r="H281" i="3"/>
  <c r="E173" i="3"/>
  <c r="B173" i="3" s="1"/>
  <c r="G194" i="37"/>
  <c r="F347" i="1"/>
  <c r="K54" i="42"/>
  <c r="G1104" i="37"/>
  <c r="F204" i="1"/>
  <c r="F160" i="1"/>
  <c r="C137" i="37"/>
  <c r="F147" i="1"/>
  <c r="F116" i="1"/>
  <c r="F85" i="1"/>
  <c r="G4" i="37"/>
  <c r="I1448" i="37"/>
  <c r="I1455" i="37"/>
  <c r="I1464" i="37"/>
  <c r="G1049" i="37"/>
  <c r="H635" i="37"/>
  <c r="C213" i="37"/>
  <c r="H213" i="37" s="1"/>
  <c r="F223" i="1"/>
  <c r="H1104" i="37"/>
  <c r="C1371" i="37"/>
  <c r="F96" i="36"/>
  <c r="D1287" i="37"/>
  <c r="K47" i="42"/>
  <c r="I1450" i="37"/>
  <c r="I1460" i="37"/>
  <c r="E163" i="3"/>
  <c r="B163" i="3" s="1"/>
  <c r="C412" i="37"/>
  <c r="F424" i="1"/>
  <c r="C1317" i="37"/>
  <c r="F42" i="36"/>
  <c r="C124" i="37"/>
  <c r="F134" i="1"/>
  <c r="C291" i="37"/>
  <c r="F302" i="1"/>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G521" i="37"/>
  <c r="H521" i="37"/>
  <c r="C584" i="37"/>
  <c r="F596" i="1"/>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G131" i="37"/>
  <c r="H131" i="37"/>
  <c r="I1456" i="37"/>
  <c r="I1453" i="37"/>
  <c r="D1396" i="37"/>
  <c r="E148" i="36"/>
  <c r="K50" i="42"/>
  <c r="C1441" i="37"/>
  <c r="J53" i="42"/>
  <c r="D12" i="33"/>
  <c r="C1200" i="37"/>
  <c r="F235" i="27"/>
  <c r="D234" i="27"/>
  <c r="D1168" i="37"/>
  <c r="H1168" i="37" s="1"/>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H150" i="37"/>
  <c r="C222" i="37"/>
  <c r="F232" i="1"/>
  <c r="C1457" i="37"/>
  <c r="J54" i="42"/>
  <c r="G585" i="37"/>
  <c r="H585" i="37"/>
  <c r="E74" i="27"/>
  <c r="G616" i="37"/>
  <c r="H616" i="37"/>
  <c r="F148" i="36" l="1"/>
  <c r="J51" i="42"/>
  <c r="D1199" i="37"/>
  <c r="G1168" i="37"/>
  <c r="F13" i="27"/>
  <c r="J43" i="42"/>
  <c r="K57" i="42"/>
  <c r="G291" i="3"/>
  <c r="E291" i="3" s="1"/>
  <c r="B291" i="3" s="1"/>
  <c r="G213" i="37"/>
  <c r="G137" i="37"/>
  <c r="H137" i="37"/>
  <c r="H1287" i="37"/>
  <c r="G1287" i="37"/>
  <c r="G1317" i="37"/>
  <c r="H1317" i="37"/>
  <c r="G295" i="3"/>
  <c r="E295" i="3" s="1"/>
  <c r="B295" i="3" s="1"/>
  <c r="G1116" i="37"/>
  <c r="H124" i="37"/>
  <c r="G124" i="37"/>
  <c r="H1371" i="37"/>
  <c r="G1371"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G157" i="3" s="1"/>
  <c r="E157" i="3" s="1"/>
  <c r="F649" i="1"/>
  <c r="J42" i="42"/>
  <c r="C636" i="37"/>
  <c r="F648" i="1"/>
  <c r="J41" i="42"/>
  <c r="G633" i="37"/>
  <c r="H633" i="37"/>
  <c r="G632" i="37"/>
  <c r="H632" i="37"/>
  <c r="B25" i="42" l="1"/>
  <c r="J3" i="3" s="1"/>
  <c r="G637" i="37"/>
  <c r="H637" i="37"/>
  <c r="B157" i="3"/>
  <c r="G636" i="37"/>
  <c r="H636" i="37"/>
  <c r="L28" i="37" l="1"/>
  <c r="G8" i="3" s="1"/>
  <c r="E8" i="3" s="1"/>
  <c r="B8" i="3" s="1"/>
  <c r="K29" i="37"/>
  <c r="K2"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11" i="3"/>
  <c r="B11" i="3" s="1"/>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<sst xmlns="http://schemas.openxmlformats.org/spreadsheetml/2006/main" count="4758" uniqueCount="4302">
  <si>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</si>
  <si>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</si>
  <si>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</si>
  <si>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</si>
  <si>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</si>
  <si>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</si>
  <si>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</si>
  <si>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</si>
  <si>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</si>
  <si>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</si>
  <si>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</si>
  <si>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</si>
  <si>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</si>
  <si>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</si>
  <si>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</si>
  <si>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</si>
  <si>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</si>
  <si>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</si>
  <si>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</si>
  <si>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</si>
  <si>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</si>
  <si>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</si>
  <si>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</si>
  <si>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</si>
  <si>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</si>
  <si>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</si>
  <si>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</si>
  <si>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</si>
  <si>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</si>
  <si>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</si>
  <si>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</si>
  <si>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</si>
  <si>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</si>
  <si>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</si>
  <si>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</si>
  <si>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</si>
  <si>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</si>
  <si>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</si>
  <si>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</si>
  <si>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</si>
  <si>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</si>
  <si>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</si>
  <si>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</si>
  <si>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</si>
  <si>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</si>
  <si>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</si>
  <si>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</si>
  <si>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</si>
  <si>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</si>
  <si>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</si>
  <si>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</si>
  <si>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</si>
  <si>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</si>
  <si>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</si>
  <si>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</si>
  <si>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</si>
  <si>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</si>
  <si>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</si>
  <si>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</si>
  <si>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</si>
  <si>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</si>
  <si>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</si>
  <si>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</si>
  <si>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</si>
  <si>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</si>
  <si>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</si>
  <si>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</si>
  <si>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</si>
  <si>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</si>
  <si>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</si>
  <si>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</si>
  <si>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</si>
  <si>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</si>
  <si>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</si>
  <si>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</si>
  <si>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</si>
  <si>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</si>
  <si>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</si>
  <si>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</si>
  <si>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</si>
  <si>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</si>
  <si>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</si>
  <si>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</si>
  <si>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</si>
  <si>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</si>
  <si>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</si>
  <si>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</si>
  <si>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</si>
  <si>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</si>
  <si>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</si>
  <si>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</si>
  <si>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</si>
  <si>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</si>
  <si>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</si>
  <si>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</si>
  <si>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</si>
  <si>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</si>
  <si>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</si>
  <si>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</si>
  <si>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</si>
  <si>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</si>
  <si>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</si>
  <si>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</si>
  <si>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</si>
  <si>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</si>
  <si>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</si>
  <si>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</si>
  <si>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</si>
  <si>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</si>
  <si>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</si>
  <si>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</si>
  <si>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</si>
  <si>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</si>
  <si>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</si>
  <si>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</si>
  <si>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</si>
  <si>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</si>
  <si>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</si>
  <si>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</si>
  <si>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</si>
  <si>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</si>
  <si>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</si>
  <si>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</si>
  <si>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</si>
  <si>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</si>
  <si>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</si>
  <si>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</si>
  <si>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</si>
  <si>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</si>
  <si>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</si>
  <si>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</si>
  <si>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</si>
  <si>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</si>
  <si>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</si>
  <si>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</si>
  <si>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</si>
  <si>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</si>
  <si>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</si>
  <si>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</si>
  <si>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</si>
  <si>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</si>
  <si>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</si>
  <si>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</si>
  <si>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</si>
  <si>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</si>
  <si>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</si>
  <si>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</si>
  <si>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</si>
  <si>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</si>
  <si>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</si>
  <si>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</si>
  <si>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</si>
  <si>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</si>
  <si>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</si>
  <si>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</si>
  <si>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</si>
  <si>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</si>
  <si>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</si>
  <si>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</si>
  <si>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</si>
  <si>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</si>
  <si>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</si>
  <si>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</si>
  <si>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</si>
  <si>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</si>
  <si>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</si>
  <si>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</si>
  <si>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</si>
  <si>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</si>
  <si>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</si>
  <si>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</si>
  <si>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</si>
  <si>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</si>
  <si>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</si>
  <si>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</si>
  <si>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</si>
  <si>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</si>
  <si>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</si>
  <si>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</si>
  <si>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</si>
  <si>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</si>
  <si>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</si>
  <si>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</si>
  <si>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</si>
  <si>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</si>
  <si>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</si>
  <si>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</si>
  <si>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</si>
  <si>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</si>
  <si>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</si>
  <si>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</si>
  <si>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</si>
  <si>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</si>
  <si>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</si>
  <si>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</si>
  <si>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</si>
  <si>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</si>
  <si>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</si>
  <si>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</si>
  <si>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</si>
  <si>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</si>
  <si>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</si>
  <si>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</si>
  <si>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</si>
  <si>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</si>
  <si>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</si>
  <si>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</si>
  <si>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</si>
  <si>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</si>
  <si>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</si>
  <si>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</si>
  <si>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</si>
  <si>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</si>
  <si>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</si>
  <si>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</si>
  <si>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</si>
  <si>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</si>
  <si>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</si>
  <si>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</si>
  <si>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</si>
  <si>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</si>
  <si>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</si>
  <si>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</si>
  <si>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</si>
  <si>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</si>
  <si>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</si>
  <si>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</si>
  <si>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</si>
  <si>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</si>
  <si>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</si>
  <si>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</si>
  <si>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</si>
  <si>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</si>
  <si>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</si>
  <si>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</si>
  <si>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</si>
  <si>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</si>
  <si>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</si>
  <si>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</si>
  <si>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</si>
  <si>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</si>
  <si>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</si>
  <si>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</si>
  <si>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</si>
  <si>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</si>
  <si>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</si>
  <si>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</si>
  <si>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</si>
  <si>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</si>
  <si>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</si>
  <si>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</si>
  <si>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</si>
  <si>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</si>
  <si>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</si>
  <si>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</si>
  <si>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</si>
  <si>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</si>
  <si>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</si>
  <si>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</si>
  <si>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</si>
  <si>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</si>
  <si>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</si>
  <si>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</si>
  <si>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</si>
  <si>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</si>
  <si>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</si>
  <si>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</si>
  <si>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</si>
  <si>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</si>
  <si>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</si>
  <si>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</si>
  <si>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</si>
  <si>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</si>
  <si>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</si>
  <si>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</si>
  <si>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</si>
  <si>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</si>
  <si>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</si>
  <si>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</si>
  <si>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</si>
  <si>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</si>
  <si>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</si>
  <si>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</si>
  <si>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</si>
  <si>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</si>
  <si>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</si>
  <si>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</si>
  <si>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</si>
  <si>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</si>
  <si>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</si>
  <si>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</si>
  <si>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</si>
  <si>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</si>
  <si>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</si>
  <si>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</si>
  <si>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</si>
  <si>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</si>
  <si>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</si>
  <si>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</si>
  <si>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</si>
  <si>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</si>
  <si>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</si>
  <si>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</si>
  <si>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</si>
  <si>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</si>
  <si>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</si>
  <si>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</si>
  <si>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</si>
  <si>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</si>
  <si>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</si>
  <si>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</si>
  <si>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</si>
  <si>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</si>
  <si>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</si>
  <si>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</si>
  <si>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</si>
  <si>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</si>
  <si>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</si>
  <si>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</si>
  <si>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</si>
  <si>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</si>
  <si>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</si>
  <si>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</si>
  <si>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</si>
  <si>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</si>
  <si>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</si>
  <si>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</si>
  <si>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</si>
  <si>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</si>
  <si>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</si>
  <si>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</si>
  <si>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</si>
  <si>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</si>
  <si>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</si>
  <si>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</si>
  <si>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</si>
  <si>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</si>
  <si>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</si>
  <si>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</si>
  <si>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</si>
  <si>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</si>
  <si>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</si>
  <si>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</si>
  <si>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</si>
  <si>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</si>
  <si>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</si>
  <si>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</si>
  <si>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</si>
  <si>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</si>
  <si>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</si>
  <si>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</si>
  <si>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</si>
  <si>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</si>
  <si>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</si>
  <si>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</si>
  <si>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</si>
  <si>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</si>
  <si>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</si>
  <si>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</si>
  <si>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</si>
  <si>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</si>
  <si>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</si>
  <si>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</si>
  <si>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</si>
  <si>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</si>
  <si>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</si>
  <si>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</si>
  <si>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</si>
  <si>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</si>
  <si>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</si>
  <si>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</si>
  <si>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</si>
  <si>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</si>
  <si>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</si>
  <si>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</si>
  <si>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</si>
  <si>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</si>
  <si>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</si>
  <si>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</si>
  <si>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</si>
  <si>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</si>
  <si>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</si>
  <si>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</si>
  <si>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</si>
  <si>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</si>
  <si>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</si>
  <si>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</si>
  <si>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</si>
  <si>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</si>
  <si>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</si>
  <si>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</si>
  <si>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</si>
  <si>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</si>
  <si>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</si>
  <si>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</si>
  <si>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</si>
  <si>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</si>
  <si>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</si>
  <si>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</si>
  <si>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</si>
  <si>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</si>
  <si>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</si>
  <si>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</si>
  <si>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</si>
  <si>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</si>
  <si>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</si>
  <si>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</si>
  <si>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</si>
  <si>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</si>
  <si>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</si>
  <si>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</si>
  <si>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</si>
  <si>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</si>
  <si>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</si>
  <si>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</si>
  <si>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</si>
  <si>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</si>
  <si>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</si>
  <si>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</si>
  <si>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</si>
  <si>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</si>
  <si>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</si>
  <si>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</si>
  <si>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</si>
  <si>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</si>
  <si>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</si>
  <si>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</si>
  <si>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</si>
  <si>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</si>
  <si>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</si>
  <si>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</si>
  <si>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</si>
  <si>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</si>
  <si>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</si>
  <si>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</si>
  <si>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</si>
  <si>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</si>
  <si>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</si>
  <si>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</si>
  <si>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</si>
  <si>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</si>
  <si>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</si>
  <si>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</si>
  <si>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</si>
  <si>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</si>
  <si>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</si>
  <si>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</si>
  <si>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</si>
  <si>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</si>
  <si>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</si>
  <si>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</si>
  <si>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</si>
  <si>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</si>
  <si>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</si>
  <si>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</si>
  <si>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</si>
  <si>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</si>
  <si>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</si>
  <si>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</si>
  <si>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</si>
  <si>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</si>
  <si>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</si>
  <si>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</si>
  <si>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</si>
  <si>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</si>
  <si>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</si>
  <si>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</si>
  <si>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</si>
  <si>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</si>
  <si>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</si>
  <si>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</si>
  <si>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</si>
  <si>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</si>
  <si>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</si>
  <si>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</si>
  <si>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</si>
  <si>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</si>
  <si>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</si>
  <si>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</si>
  <si>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</si>
  <si>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</si>
  <si>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</si>
  <si>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</si>
  <si>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</si>
  <si>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</si>
  <si>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</si>
  <si>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</si>
  <si>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</si>
  <si>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</si>
  <si>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</si>
  <si>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</si>
  <si>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</si>
  <si>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</si>
  <si>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</si>
  <si>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</si>
  <si>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</si>
  <si>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</si>
  <si>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</si>
  <si>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</si>
  <si>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</si>
  <si>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</si>
  <si>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</si>
  <si>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</si>
  <si>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</si>
  <si>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</si>
  <si>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</si>
  <si>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</si>
  <si>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</si>
  <si>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</si>
  <si>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</si>
  <si>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</si>
  <si>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</si>
  <si>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</si>
  <si>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</si>
  <si>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</si>
  <si>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</si>
  <si>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</si>
  <si>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</si>
  <si>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</si>
  <si>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</si>
  <si>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</si>
  <si>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</si>
  <si>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</si>
  <si>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</si>
  <si>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</si>
  <si>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</si>
  <si>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</si>
  <si>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</si>
  <si>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</si>
  <si>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</si>
  <si>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</si>
  <si>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</si>
  <si>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</si>
  <si>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</si>
  <si>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</si>
  <si>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</si>
  <si>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</si>
  <si>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</si>
  <si>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</si>
  <si>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</si>
  <si>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</si>
  <si>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</si>
  <si>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</si>
  <si>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</si>
  <si>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</si>
  <si>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</si>
  <si>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</si>
  <si>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</si>
  <si>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</si>
  <si>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</si>
  <si>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</si>
  <si>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</si>
  <si>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</si>
  <si>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</si>
  <si>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</si>
  <si>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</si>
  <si>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</si>
  <si>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</si>
  <si>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</si>
  <si>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</si>
  <si>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</si>
  <si>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</si>
  <si>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</si>
  <si>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</si>
  <si>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</si>
  <si>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</si>
  <si>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</si>
  <si>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</si>
  <si>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</si>
  <si>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</si>
  <si>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</si>
  <si>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</si>
  <si>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</si>
  <si>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</si>
  <si>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</si>
  <si>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</si>
  <si>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</si>
  <si>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</si>
  <si>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</si>
  <si>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</si>
  <si>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</si>
  <si>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</si>
  <si>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</si>
  <si>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</si>
  <si>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</si>
  <si>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</si>
  <si>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</si>
  <si>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</si>
  <si>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</si>
  <si>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</si>
  <si>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</si>
  <si>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</si>
  <si>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</si>
  <si>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</si>
  <si>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</si>
  <si>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</si>
  <si>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</si>
  <si>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</si>
  <si>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</si>
  <si>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</si>
  <si>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</si>
  <si>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</si>
  <si>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</si>
  <si>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</si>
  <si>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</si>
  <si>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</si>
  <si>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</si>
  <si>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</si>
  <si>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</si>
  <si>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</si>
  <si>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</si>
  <si>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</si>
  <si>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</si>
  <si>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</si>
  <si>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</si>
  <si>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</si>
  <si>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</si>
  <si>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</si>
  <si>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</si>
  <si>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</si>
  <si>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</si>
  <si>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</si>
  <si>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</si>
  <si>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</si>
  <si>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</si>
  <si>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</si>
  <si>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</si>
  <si>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</si>
  <si>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</si>
  <si>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</si>
  <si>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</si>
  <si>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</si>
  <si>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</si>
  <si>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</si>
  <si>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</si>
  <si>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</si>
  <si>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</si>
  <si>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</si>
  <si>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</si>
  <si>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</si>
  <si>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</si>
  <si>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</si>
  <si>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</si>
  <si>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</si>
  <si>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</si>
  <si>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</si>
  <si>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</si>
  <si>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</si>
  <si>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</si>
  <si>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</si>
  <si>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</si>
  <si>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</si>
  <si>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</si>
  <si>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</si>
  <si>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</si>
  <si>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</si>
  <si>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</si>
  <si>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</si>
  <si>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</si>
  <si>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</si>
  <si>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</si>
  <si>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</si>
  <si>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</si>
  <si>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</si>
  <si>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</si>
  <si>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</si>
  <si>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</si>
  <si>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</si>
  <si>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</si>
  <si>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</si>
  <si>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</si>
  <si>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</si>
  <si>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</si>
  <si>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</si>
  <si>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</si>
  <si>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</si>
  <si>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</si>
  <si>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</si>
  <si>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</si>
  <si>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</si>
  <si>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</si>
  <si>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</si>
  <si>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</si>
  <si>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</si>
  <si>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</si>
  <si>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</si>
  <si>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</si>
  <si>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</si>
  <si>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</si>
  <si>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</si>
  <si>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</si>
  <si>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</si>
  <si>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</si>
  <si>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</si>
  <si>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</si>
  <si>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</si>
  <si>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</si>
  <si>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</si>
  <si>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</si>
  <si>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</si>
  <si>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</si>
  <si>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</si>
  <si>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</si>
  <si>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</si>
  <si>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</si>
  <si>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</si>
  <si>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</si>
  <si>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</si>
  <si>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</si>
  <si>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</si>
  <si>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</si>
  <si>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</si>
  <si>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</si>
  <si>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</si>
  <si>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</si>
  <si>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</si>
  <si>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</si>
  <si>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</si>
  <si>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</si>
  <si>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</si>
  <si>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</si>
  <si>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</si>
  <si>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</si>
  <si>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</si>
  <si>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</si>
  <si>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</si>
  <si>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</si>
  <si>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</si>
  <si>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</si>
  <si>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</si>
  <si>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</si>
  <si>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</si>
  <si>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</si>
  <si>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</si>
  <si>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</si>
  <si>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</si>
  <si>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</si>
  <si>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</si>
  <si>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</si>
  <si>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</si>
  <si>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</si>
  <si>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</si>
  <si>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</si>
  <si>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</si>
  <si>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</si>
  <si>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</si>
  <si>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</si>
  <si>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</si>
  <si>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</si>
  <si>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</si>
  <si>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</si>
  <si>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</si>
  <si>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</si>
  <si>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</si>
  <si>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</si>
  <si>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</si>
  <si>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</si>
  <si>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</si>
  <si>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</si>
  <si>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</si>
  <si>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</si>
  <si>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</si>
  <si>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</si>
  <si>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</si>
  <si>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</si>
  <si>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</si>
  <si>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</si>
  <si>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</si>
  <si>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</si>
  <si>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</si>
  <si>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</si>
  <si>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</si>
  <si>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</si>
  <si>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</si>
  <si>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</si>
  <si>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</si>
  <si>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</si>
  <si>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</si>
  <si>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</si>
  <si>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</si>
  <si>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</si>
  <si>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</si>
  <si>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</si>
  <si>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</si>
  <si>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</si>
  <si>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</si>
  <si>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</si>
  <si>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</si>
  <si>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</si>
  <si>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</si>
  <si>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</si>
  <si>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</si>
  <si>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</si>
  <si>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</si>
  <si>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</si>
  <si>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</si>
  <si>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</si>
  <si>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</si>
  <si>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</si>
  <si>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</si>
  <si>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</si>
  <si>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</si>
  <si>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</si>
  <si>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</si>
  <si>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</si>
  <si>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</si>
  <si>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</si>
  <si>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</si>
  <si>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</si>
  <si>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</si>
  <si>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</si>
  <si>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</si>
  <si>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</si>
  <si>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</si>
  <si>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</si>
  <si>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</si>
  <si>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</si>
  <si>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</si>
  <si>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</si>
  <si>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</si>
  <si>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</si>
  <si>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</si>
  <si>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</si>
  <si>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</si>
  <si>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</si>
  <si>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</si>
  <si>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</si>
  <si>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</si>
  <si>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</si>
  <si>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</si>
  <si>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</si>
  <si>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</si>
  <si>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</si>
  <si>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</si>
  <si>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</si>
  <si>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</si>
  <si>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</si>
  <si>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</si>
  <si>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</si>
  <si>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</si>
  <si>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</si>
  <si>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</si>
  <si>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</si>
  <si>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</si>
  <si>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</si>
  <si>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</si>
  <si>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</si>
  <si>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</si>
  <si>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</si>
  <si>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</si>
  <si>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</si>
  <si>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</si>
  <si>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</si>
  <si>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</si>
  <si>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</si>
  <si>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</si>
  <si>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</si>
  <si>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</si>
  <si>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</si>
  <si>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</si>
  <si>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</si>
  <si>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</si>
  <si>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</si>
  <si>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</si>
  <si>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</si>
  <si>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</si>
  <si>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</si>
  <si>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</si>
  <si>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</si>
  <si>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</si>
  <si>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</si>
  <si>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</si>
  <si>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</si>
  <si>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</si>
  <si>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</si>
  <si>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</si>
  <si>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</si>
  <si>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</si>
  <si>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</si>
  <si>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</si>
  <si>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</si>
  <si>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</si>
  <si>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</si>
  <si>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</si>
  <si>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</si>
  <si>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</si>
  <si>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</si>
  <si>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</si>
  <si>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</si>
  <si>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</si>
  <si>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</si>
  <si>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</si>
  <si>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</si>
  <si>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</si>
  <si>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</si>
  <si>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</si>
  <si>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</si>
  <si>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</si>
  <si>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</si>
  <si>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</si>
  <si>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</si>
  <si>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</si>
  <si>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</si>
  <si>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</si>
  <si>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</si>
  <si>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</si>
  <si>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</si>
  <si>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</si>
  <si>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</si>
  <si>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</si>
  <si>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</si>
  <si>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</si>
  <si>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</si>
  <si>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</si>
  <si>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</si>
  <si>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</si>
  <si>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</si>
  <si>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</si>
  <si>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</si>
  <si>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</si>
  <si>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</si>
  <si>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</si>
  <si>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</si>
  <si>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</si>
  <si>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</si>
  <si>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</si>
  <si>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</si>
  <si>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</si>
  <si>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</si>
  <si>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</si>
  <si>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</si>
  <si>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</si>
  <si>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</si>
  <si>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</si>
  <si>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</si>
  <si>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</si>
  <si>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</si>
  <si>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</si>
  <si>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</si>
  <si>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</si>
  <si>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</si>
  <si>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</si>
  <si>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</si>
  <si>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</si>
  <si>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</si>
  <si>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</si>
  <si>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</si>
  <si>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</si>
  <si>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</si>
  <si>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</si>
  <si>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</si>
  <si>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</si>
  <si>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</si>
  <si>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</si>
  <si>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</si>
  <si>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</si>
  <si>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</si>
  <si>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</si>
  <si>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</si>
  <si>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</si>
  <si>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</si>
  <si>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</si>
  <si>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</si>
  <si>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</si>
  <si>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</si>
  <si>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</si>
  <si>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</si>
  <si>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</si>
  <si>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</si>
  <si>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</si>
  <si>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</si>
  <si>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</si>
  <si>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</si>
  <si>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</si>
  <si>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</si>
  <si>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</si>
  <si>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</si>
  <si>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</si>
  <si>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</si>
  <si>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</si>
  <si>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</si>
  <si>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</si>
  <si>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</si>
  <si>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</si>
  <si>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</si>
  <si>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</si>
  <si>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</si>
  <si>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</si>
  <si>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</si>
  <si>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</si>
  <si>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</si>
  <si>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</si>
  <si>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</si>
  <si>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</si>
  <si>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</si>
  <si>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</si>
  <si>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</si>
  <si>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</si>
  <si>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</si>
  <si>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</si>
  <si>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</si>
  <si>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</si>
  <si>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</si>
  <si>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</si>
  <si>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</si>
  <si>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</si>
  <si>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</si>
  <si>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</si>
  <si>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</si>
  <si>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</si>
  <si>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</si>
  <si>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</si>
  <si>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</si>
  <si>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</si>
  <si>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</si>
  <si>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</si>
  <si>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</si>
  <si>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</si>
  <si>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</si>
  <si>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</si>
  <si>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</si>
  <si>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</si>
  <si>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</si>
  <si>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</si>
  <si>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</si>
  <si>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</si>
  <si>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</si>
  <si>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</si>
  <si>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</si>
  <si>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</si>
  <si>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</si>
  <si>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</si>
  <si>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</si>
  <si>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</si>
  <si>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</si>
  <si>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</si>
  <si>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</si>
  <si>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</si>
  <si>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</si>
  <si>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</si>
  <si>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</si>
  <si>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</si>
  <si>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</si>
  <si>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</si>
  <si>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</si>
  <si>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</si>
  <si>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</si>
  <si>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</si>
  <si>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</si>
  <si>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</si>
  <si>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</si>
  <si>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</si>
  <si>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</si>
  <si>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</si>
  <si>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</si>
  <si>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</si>
  <si>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</si>
  <si>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</si>
  <si>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</si>
  <si>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</si>
  <si>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</si>
  <si>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</si>
  <si>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</si>
  <si>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</si>
  <si>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</si>
  <si>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</si>
  <si>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</si>
  <si>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</si>
  <si>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</si>
  <si>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</si>
  <si>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</si>
  <si>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</si>
  <si>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</si>
  <si>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</si>
  <si>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</si>
  <si>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</si>
  <si>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</si>
  <si>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</si>
  <si>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</si>
  <si>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</si>
  <si>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</si>
  <si>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</si>
  <si>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</si>
  <si>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</si>
  <si>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</si>
  <si>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</si>
  <si>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</si>
  <si>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</si>
  <si>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</si>
  <si>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</si>
  <si>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</si>
  <si>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</si>
  <si>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</si>
  <si>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</si>
  <si>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</si>
  <si>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</si>
  <si>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</si>
  <si>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</si>
  <si>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</si>
  <si>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</si>
  <si>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</si>
  <si>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</si>
  <si>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</si>
  <si>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</si>
  <si>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</si>
  <si>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</si>
  <si>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</si>
  <si>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</si>
  <si>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</si>
  <si>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</si>
  <si>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</si>
  <si>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</si>
  <si>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</si>
  <si>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</si>
  <si>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</si>
  <si>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</si>
  <si>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</si>
  <si>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</si>
  <si>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</si>
  <si>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</si>
  <si>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</si>
  <si>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</si>
  <si>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</si>
  <si>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</si>
  <si>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</si>
  <si>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</si>
  <si>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</si>
  <si>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</si>
  <si>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</si>
  <si>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</si>
  <si>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</si>
  <si>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</si>
  <si>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</si>
  <si>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</si>
  <si>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</si>
  <si>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</si>
  <si>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</si>
  <si>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</si>
  <si>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</si>
  <si>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</si>
  <si>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</si>
  <si>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</si>
  <si>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</si>
  <si>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</si>
  <si>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</si>
  <si>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</si>
  <si>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</si>
  <si>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</si>
  <si>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</si>
  <si>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</si>
  <si>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</si>
  <si>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</si>
  <si>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</si>
  <si>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</si>
  <si>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</si>
  <si>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</si>
  <si>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</si>
  <si>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</si>
  <si>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</si>
  <si>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</si>
  <si>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</si>
  <si>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</si>
  <si>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</si>
  <si>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</si>
  <si>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</si>
  <si>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</si>
  <si>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</si>
  <si>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</si>
  <si>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</si>
  <si>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</si>
  <si>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</si>
  <si>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</si>
  <si>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</si>
  <si>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</si>
  <si>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</si>
  <si>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</si>
  <si>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</si>
  <si>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</si>
  <si>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</si>
  <si>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</si>
  <si>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</si>
  <si>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</si>
  <si>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</si>
  <si>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</si>
  <si>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</si>
  <si>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</si>
  <si>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</si>
  <si>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</si>
  <si>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</si>
  <si>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</si>
  <si>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</si>
  <si>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</si>
  <si>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</si>
  <si>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</si>
  <si>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</si>
  <si>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</si>
  <si>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</si>
  <si>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</si>
  <si>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</si>
  <si>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</si>
  <si>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</si>
  <si>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</si>
  <si>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</si>
  <si>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</si>
  <si>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</si>
  <si>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</si>
  <si>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</si>
  <si>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</si>
  <si>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</si>
  <si>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</si>
  <si>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</si>
  <si>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</si>
  <si>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</si>
  <si>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</si>
  <si>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</si>
  <si>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</si>
  <si>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</si>
  <si>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</si>
  <si>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</si>
  <si>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</si>
  <si>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</si>
  <si>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</si>
  <si>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</si>
  <si>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</si>
  <si>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</si>
  <si>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</si>
  <si>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</si>
  <si>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</si>
  <si>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</si>
  <si>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</si>
  <si>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</si>
  <si>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</si>
  <si>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</si>
  <si>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</si>
  <si>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</si>
  <si>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</si>
  <si>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</si>
  <si>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</si>
  <si>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</si>
  <si>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</si>
  <si>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</si>
  <si>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</si>
  <si>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</si>
  <si>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</si>
  <si>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</si>
  <si>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</si>
  <si>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</si>
  <si>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</si>
  <si>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</si>
  <si>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</si>
  <si>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</si>
  <si>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</si>
  <si>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</si>
  <si>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</si>
  <si>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</si>
  <si>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</si>
  <si>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</si>
  <si>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</si>
  <si>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</si>
  <si>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</si>
  <si>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</si>
  <si>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</si>
  <si>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</si>
  <si>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</si>
  <si>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</si>
  <si>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</si>
  <si>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</si>
  <si>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</si>
  <si>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</si>
  <si>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</si>
  <si>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</si>
  <si>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</si>
  <si>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</si>
  <si>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</si>
  <si>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</si>
  <si>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</si>
  <si>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</si>
  <si>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</si>
  <si>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</si>
  <si>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</si>
  <si>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</si>
  <si>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</si>
  <si>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</si>
  <si>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</si>
  <si>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</si>
  <si>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</si>
  <si>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</si>
  <si>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</si>
  <si>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</si>
  <si>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</si>
  <si>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</si>
  <si>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</si>
  <si>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</si>
  <si>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</si>
  <si>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</si>
  <si>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</si>
  <si>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</si>
  <si>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</si>
  <si>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</si>
  <si>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</si>
  <si>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</si>
  <si>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</si>
  <si>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</si>
  <si>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</si>
  <si>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</si>
  <si>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</si>
  <si>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</si>
  <si>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</si>
  <si>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</si>
  <si>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</si>
  <si>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</si>
  <si>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</si>
  <si>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</si>
  <si>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</si>
  <si>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</si>
  <si>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</si>
  <si>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</si>
  <si>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</si>
  <si>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</si>
  <si>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</si>
  <si>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</si>
  <si>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</si>
  <si>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</si>
  <si>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</si>
  <si>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</si>
  <si>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</si>
  <si>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</si>
  <si>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</si>
  <si>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</si>
  <si>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</si>
  <si>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</si>
  <si>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</si>
  <si>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</si>
  <si>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</si>
  <si>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</si>
  <si>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</si>
  <si>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</si>
  <si>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</si>
  <si>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</si>
  <si>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</si>
  <si>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</si>
  <si>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</si>
  <si>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</si>
  <si>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</si>
  <si>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</si>
  <si>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</si>
  <si>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</si>
  <si>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</si>
  <si>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</si>
  <si>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</si>
  <si>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</si>
  <si>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</si>
  <si>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</si>
  <si>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</si>
  <si>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</si>
  <si>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</si>
  <si>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</si>
  <si>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</si>
  <si>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</si>
  <si>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</si>
  <si>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</si>
  <si>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</si>
  <si>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</si>
  <si>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</si>
  <si>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</si>
  <si>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</si>
  <si>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</si>
  <si>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</si>
  <si>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</si>
  <si>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</si>
  <si>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</si>
  <si>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</si>
  <si>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</si>
  <si>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</si>
  <si>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</si>
  <si>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</si>
  <si>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</si>
  <si>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</si>
  <si>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</si>
  <si>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</si>
  <si>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</si>
  <si>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</si>
  <si>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</si>
  <si>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</si>
  <si>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</si>
  <si>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</si>
  <si>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</si>
  <si>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</si>
  <si>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</si>
  <si>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</si>
  <si>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</si>
  <si>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</si>
  <si>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</si>
  <si>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</si>
  <si>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</si>
  <si>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</si>
  <si>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</si>
  <si>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</si>
  <si>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</si>
  <si>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</si>
  <si>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</si>
  <si>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</si>
  <si>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</si>
  <si>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</si>
  <si>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</si>
  <si>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</si>
  <si>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</si>
  <si>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</si>
  <si>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</si>
  <si>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</si>
  <si>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</si>
  <si>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</si>
  <si>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</si>
  <si>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</si>
  <si>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</si>
  <si>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</si>
  <si>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</si>
  <si>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</si>
  <si>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</si>
  <si>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</si>
  <si>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</si>
  <si>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</si>
  <si>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</si>
  <si>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</si>
  <si>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</si>
  <si>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</si>
  <si>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</si>
  <si>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</si>
  <si>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</si>
  <si>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</si>
  <si>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</si>
  <si>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</si>
  <si>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</si>
  <si>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</si>
  <si>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</si>
  <si>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</si>
  <si>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</si>
  <si>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</si>
  <si>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</si>
  <si>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</si>
  <si>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</si>
  <si>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</si>
  <si>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</si>
  <si>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</si>
  <si>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</si>
  <si>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</si>
  <si>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</si>
  <si>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</si>
  <si>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</si>
  <si>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</si>
  <si>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</si>
  <si>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</si>
  <si>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</si>
  <si>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</si>
  <si>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</si>
  <si>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</si>
  <si>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</si>
  <si>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</si>
  <si>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</si>
  <si>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</si>
  <si>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</si>
  <si>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</si>
  <si>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</si>
  <si>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</si>
  <si>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</si>
  <si>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</si>
  <si>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</si>
  <si>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</si>
  <si>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</si>
  <si>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</si>
  <si>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</si>
  <si>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</si>
  <si>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</si>
  <si>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</si>
  <si>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</si>
  <si>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</si>
  <si>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</si>
  <si>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</si>
  <si>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</si>
  <si>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</si>
  <si>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</si>
  <si>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</si>
  <si>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</si>
  <si>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</si>
  <si>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</si>
  <si>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</si>
  <si>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</si>
  <si>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</si>
  <si>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</si>
  <si>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</si>
  <si>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</si>
  <si>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</si>
  <si>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</si>
  <si>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</si>
  <si>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</si>
  <si>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</si>
  <si>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</si>
  <si>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</si>
  <si>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</si>
  <si>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</si>
  <si>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</si>
  <si>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</si>
  <si>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</si>
  <si>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</si>
  <si>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</si>
  <si>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</si>
  <si>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</si>
  <si>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</si>
  <si>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</si>
  <si>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</si>
  <si>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</si>
  <si>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</si>
  <si>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</si>
  <si>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</si>
  <si>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</si>
  <si>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</si>
  <si>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</si>
  <si>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</si>
  <si>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</si>
  <si>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</si>
  <si>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</si>
  <si>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</si>
  <si>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</si>
  <si>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</si>
  <si>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</si>
  <si>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</si>
  <si>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</si>
  <si>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</si>
  <si>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</si>
  <si>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</si>
  <si>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</si>
  <si>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</si>
  <si>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</si>
  <si>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</si>
  <si>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</si>
  <si>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</si>
  <si>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</si>
  <si>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</si>
  <si>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</si>
  <si>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</si>
  <si>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</si>
  <si>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</si>
  <si>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</si>
  <si>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</si>
  <si>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</si>
  <si>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</si>
  <si>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</si>
  <si>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</si>
  <si>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</si>
  <si>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</si>
  <si>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</si>
  <si>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</si>
  <si>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</si>
  <si>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</si>
  <si>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</si>
  <si>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</si>
  <si>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</si>
  <si>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</si>
  <si>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</si>
  <si>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</si>
  <si>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</si>
  <si>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</si>
  <si>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</si>
  <si>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</si>
  <si>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</si>
  <si>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</si>
  <si>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</si>
  <si>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</si>
  <si>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</si>
  <si>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</si>
  <si>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</si>
  <si>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</si>
  <si>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</si>
  <si>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</si>
  <si>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</si>
  <si>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</si>
  <si>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</si>
  <si>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</si>
  <si>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</si>
  <si>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</si>
  <si>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</si>
  <si>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</si>
  <si>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</si>
  <si>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</si>
  <si>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</si>
  <si>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</si>
  <si>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</si>
  <si>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</si>
  <si>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</si>
  <si>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</si>
  <si>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</si>
  <si>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</si>
  <si>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</si>
  <si>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</si>
  <si>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</si>
  <si>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</si>
  <si>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</si>
  <si>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</si>
  <si>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</si>
  <si>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</si>
  <si>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</si>
  <si>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</si>
  <si>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</si>
  <si>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</si>
  <si>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</si>
  <si>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</si>
  <si>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</si>
  <si>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</si>
  <si>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</si>
  <si>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</si>
  <si>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</si>
  <si>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</si>
  <si>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</si>
  <si>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</si>
  <si>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</si>
  <si>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</si>
  <si>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</si>
  <si>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</si>
  <si>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</si>
  <si>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</si>
  <si>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</si>
  <si>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</si>
  <si>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</si>
  <si>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</si>
  <si>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</si>
  <si>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</si>
  <si>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</si>
  <si>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</si>
  <si>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</si>
  <si>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</si>
  <si>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</si>
  <si>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</si>
  <si>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</si>
  <si>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</si>
  <si>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</si>
  <si>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</si>
  <si>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</si>
  <si>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</si>
  <si>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</si>
  <si>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</si>
  <si>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</si>
  <si>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</si>
  <si>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</si>
  <si>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</si>
  <si>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</si>
  <si>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</si>
  <si>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</si>
  <si>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</si>
  <si>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</si>
  <si>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</si>
  <si>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</si>
  <si>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</si>
  <si>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</si>
  <si>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</si>
  <si>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</si>
  <si>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</si>
  <si>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</si>
  <si>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</si>
  <si>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</si>
  <si>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</si>
  <si>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</si>
  <si>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</si>
  <si>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</si>
  <si>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</si>
  <si>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</si>
  <si>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</si>
  <si>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</si>
  <si>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</si>
  <si>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</si>
  <si>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</si>
  <si>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</si>
  <si>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</si>
  <si>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</si>
  <si>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</si>
  <si>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</si>
  <si>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</si>
  <si>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</si>
  <si>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</si>
  <si>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</si>
  <si>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</si>
  <si>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</si>
  <si>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</si>
  <si>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</si>
  <si>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</si>
  <si>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</si>
  <si>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</si>
  <si>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</si>
  <si>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</si>
  <si>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</si>
  <si>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</si>
  <si>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</si>
  <si>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</si>
  <si>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</si>
  <si>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</si>
  <si>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</si>
  <si>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</si>
  <si>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</si>
  <si>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</si>
  <si>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</si>
  <si>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</si>
  <si>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</si>
  <si>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</si>
  <si>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</si>
  <si>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</si>
  <si>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</si>
  <si>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</si>
  <si>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</si>
  <si>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</si>
  <si>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</si>
  <si>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</si>
  <si>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</si>
  <si>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</si>
  <si>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</si>
  <si>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</si>
  <si>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</si>
  <si>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</si>
  <si>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</si>
  <si>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</si>
  <si>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</si>
  <si>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</si>
  <si>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</si>
  <si>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</si>
  <si>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</si>
  <si>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</si>
  <si>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</si>
  <si>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</si>
  <si>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</si>
  <si>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</si>
  <si>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</si>
  <si>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</si>
  <si>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</si>
  <si>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</si>
  <si>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</si>
  <si>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</si>
  <si>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</si>
  <si>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</si>
  <si>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</si>
  <si>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</si>
  <si>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</si>
  <si>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</si>
  <si>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</si>
  <si>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</si>
  <si>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</si>
  <si>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</si>
  <si>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</si>
  <si>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</si>
  <si>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</si>
  <si>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</si>
  <si>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</si>
  <si>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</si>
  <si>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</si>
  <si>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</si>
  <si>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</si>
  <si>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</si>
  <si>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</si>
  <si>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</si>
  <si>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</si>
  <si>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</si>
  <si>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</si>
  <si>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</si>
  <si>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</si>
  <si>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</si>
  <si>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</si>
  <si>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</si>
  <si>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</si>
  <si>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</si>
  <si>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</si>
  <si>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</si>
  <si>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</si>
  <si>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</si>
  <si>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</si>
  <si>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</si>
  <si>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</si>
  <si>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</si>
  <si>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</si>
  <si>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</si>
  <si>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</si>
  <si>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</si>
  <si>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</si>
  <si>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</si>
  <si>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</si>
  <si>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</si>
  <si>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</si>
  <si>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</si>
  <si>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</si>
  <si>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</si>
  <si>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</si>
  <si>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</si>
  <si>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</si>
  <si>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</si>
  <si>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</si>
  <si>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</si>
  <si>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</si>
  <si>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</si>
  <si>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</si>
  <si>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</si>
  <si>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</si>
  <si>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</si>
  <si>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</si>
  <si>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</si>
  <si>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</si>
  <si>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</si>
  <si>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</si>
  <si>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</si>
  <si>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</si>
  <si>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</si>
  <si>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</si>
  <si>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</si>
  <si>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</si>
  <si>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</si>
  <si>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</si>
  <si>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</si>
  <si>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</si>
  <si>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</si>
  <si>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</si>
  <si>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</si>
  <si>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</si>
  <si>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</si>
  <si>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</si>
  <si>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</si>
  <si>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</si>
  <si>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</si>
  <si>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</si>
  <si>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</si>
  <si>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</si>
  <si>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</si>
  <si>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</si>
  <si>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</si>
  <si>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</si>
  <si>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</si>
  <si>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</si>
  <si>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</si>
  <si>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</si>
  <si>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</si>
  <si>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</si>
  <si>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</si>
  <si>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</si>
  <si>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</si>
  <si>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</si>
  <si>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</si>
  <si>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</si>
  <si>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</si>
  <si>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</si>
  <si>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</si>
  <si>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</si>
  <si>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</si>
  <si>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</si>
  <si>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</si>
  <si>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</si>
  <si>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</si>
  <si>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</si>
  <si>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</si>
  <si>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</si>
  <si>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</si>
  <si>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</si>
  <si>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</si>
  <si>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</si>
  <si>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</si>
  <si>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</si>
  <si>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</si>
  <si>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</si>
  <si>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</si>
  <si>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</si>
  <si>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</si>
  <si>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</si>
  <si>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</si>
  <si>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</si>
  <si>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</si>
  <si>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</si>
  <si>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</si>
  <si>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</si>
  <si>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</si>
  <si>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</si>
  <si>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</si>
  <si>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</si>
  <si>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</si>
  <si>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</si>
  <si>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</si>
  <si>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</si>
  <si>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</si>
  <si>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</si>
  <si>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</si>
  <si>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</si>
  <si>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</si>
  <si>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</si>
  <si>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</si>
  <si>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</si>
  <si>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</si>
  <si>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</si>
  <si>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</si>
  <si>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</si>
  <si>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</si>
  <si>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</si>
  <si>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</si>
  <si>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</si>
  <si>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</si>
  <si>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</si>
  <si>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</si>
  <si>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</si>
  <si>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</si>
  <si>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</si>
  <si>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</si>
  <si>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</si>
  <si>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</si>
  <si>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</si>
  <si>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</si>
  <si>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</si>
  <si>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</si>
  <si>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</si>
  <si>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</si>
  <si>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</si>
  <si>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</si>
  <si>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</si>
  <si>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</si>
  <si>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</si>
  <si>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</si>
  <si>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</si>
  <si>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</si>
  <si>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</si>
  <si>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</si>
  <si>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</si>
  <si>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</si>
  <si>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</si>
  <si>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</si>
  <si>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</si>
  <si>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</si>
  <si>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</si>
  <si>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</si>
  <si>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</si>
  <si>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</si>
  <si>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</si>
  <si>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</si>
  <si>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</si>
  <si>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</si>
  <si>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</si>
  <si>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</si>
  <si>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</si>
  <si>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</si>
  <si>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</si>
  <si>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</si>
  <si>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</si>
  <si>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</si>
  <si>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</si>
  <si>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</si>
  <si>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</si>
  <si>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</si>
  <si>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</si>
  <si>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</si>
  <si>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</si>
  <si>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</si>
  <si>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</si>
  <si>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</si>
  <si>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</si>
  <si>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</si>
  <si>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</si>
  <si>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</si>
  <si>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</si>
  <si>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</si>
  <si>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</si>
  <si>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</si>
  <si>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</si>
  <si>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</si>
  <si>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</si>
  <si>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</si>
  <si>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</si>
  <si>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</si>
  <si>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</si>
  <si>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</si>
  <si>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</si>
  <si>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</si>
  <si>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</si>
  <si>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</si>
  <si>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</si>
  <si>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</si>
  <si>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</si>
  <si>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</si>
  <si>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</si>
  <si>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</si>
  <si>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</si>
  <si>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</si>
  <si>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</si>
  <si>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</si>
  <si>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</si>
  <si>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</si>
  <si>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</si>
  <si>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</si>
  <si>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</si>
  <si>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</si>
  <si>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</si>
  <si>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</si>
  <si>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</si>
  <si>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</si>
  <si>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</si>
  <si>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</si>
  <si>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</si>
  <si>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</si>
  <si>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</si>
  <si>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</si>
  <si>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</si>
  <si>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</si>
  <si>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</si>
  <si>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</si>
  <si>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</si>
  <si>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</si>
  <si>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</si>
  <si>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</si>
  <si>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</si>
  <si>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</si>
  <si>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</si>
  <si>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</si>
  <si>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</si>
  <si>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</si>
  <si>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</si>
  <si>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</si>
  <si>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</si>
  <si>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</si>
  <si>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</si>
  <si>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</si>
  <si>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</si>
  <si>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</si>
  <si>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</si>
  <si>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</si>
  <si>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</si>
  <si>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</si>
  <si>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</si>
  <si>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</si>
  <si>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</si>
  <si>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</si>
  <si>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</si>
  <si>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</si>
  <si>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</si>
  <si>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</si>
  <si>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</si>
  <si>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</si>
  <si>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</si>
  <si>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</si>
  <si>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</si>
  <si>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</si>
  <si>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</si>
  <si>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</si>
  <si>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</si>
  <si>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</si>
  <si>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</si>
  <si>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</si>
  <si>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</si>
  <si>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</si>
  <si>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</si>
  <si>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</si>
  <si>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</si>
  <si>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</si>
  <si>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</si>
  <si>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</si>
  <si>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</si>
  <si>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</si>
  <si>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</si>
  <si>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</si>
  <si>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</si>
  <si>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</si>
  <si>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</si>
  <si>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</si>
  <si>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</si>
  <si>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</si>
  <si>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</si>
  <si>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</si>
  <si>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</si>
  <si>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</si>
  <si>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</si>
  <si>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</si>
  <si>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</si>
  <si>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</si>
  <si>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</si>
  <si>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</si>
  <si>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</si>
  <si>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</si>
  <si>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</si>
  <si>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</si>
  <si>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</si>
  <si>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</si>
  <si>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</si>
  <si>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</si>
  <si>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</si>
  <si>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</si>
  <si>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</si>
  <si>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</si>
  <si>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</si>
  <si>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</si>
  <si>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</si>
  <si>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</si>
  <si>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</si>
  <si>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</si>
  <si>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</si>
  <si>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</si>
  <si>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</si>
  <si>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</si>
  <si>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</si>
  <si>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</si>
  <si>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</si>
  <si>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</si>
  <si>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</si>
  <si>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</si>
  <si>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</si>
  <si>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</si>
  <si>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</si>
  <si>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</si>
  <si>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</si>
  <si>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</si>
  <si>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</si>
  <si>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</si>
  <si>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</si>
  <si>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</si>
  <si>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</si>
  <si>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</si>
  <si>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</si>
  <si>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</si>
  <si>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</si>
  <si>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</si>
  <si>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</si>
  <si>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</si>
  <si>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</si>
  <si>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</si>
  <si>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</si>
  <si>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</si>
  <si>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</si>
  <si>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</si>
  <si>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</si>
  <si>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</si>
  <si>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</si>
  <si>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</si>
  <si>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</si>
  <si>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</si>
  <si>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</si>
  <si>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</si>
  <si>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</si>
  <si>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</si>
  <si>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</si>
  <si>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</si>
  <si>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</si>
  <si>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</si>
  <si>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</si>
  <si>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</si>
  <si>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</si>
  <si>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</si>
  <si>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</si>
  <si>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</si>
  <si>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</si>
  <si>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</si>
  <si>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</si>
  <si>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</si>
  <si>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</si>
  <si>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</si>
  <si>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</si>
  <si>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</si>
  <si>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</si>
  <si>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</si>
  <si>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</si>
  <si>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</si>
  <si>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</si>
  <si>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</si>
  <si>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</si>
  <si>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</si>
  <si>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</si>
  <si>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</si>
  <si>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</si>
  <si>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</si>
  <si>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</si>
  <si>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</si>
  <si>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</si>
  <si>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</si>
  <si>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</si>
  <si>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</si>
  <si>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</si>
  <si>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</si>
  <si>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</si>
  <si>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</si>
  <si>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</si>
  <si>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</si>
  <si>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</si>
  <si>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</si>
  <si>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</si>
  <si>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</si>
  <si>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</si>
  <si>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</si>
  <si>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</si>
  <si>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</si>
  <si>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</si>
  <si>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</si>
  <si>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</si>
  <si>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</si>
  <si>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</si>
  <si>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</si>
  <si>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</si>
  <si>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</si>
  <si>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</si>
  <si>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</si>
  <si>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</si>
  <si>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</si>
  <si>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</si>
  <si>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</si>
  <si>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</si>
  <si>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</si>
  <si>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</si>
  <si>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</si>
  <si>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</si>
  <si>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</si>
  <si>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</si>
  <si>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</si>
  <si>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</si>
  <si>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</si>
  <si>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</si>
  <si>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</si>
  <si>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</si>
  <si>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</si>
  <si>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</si>
  <si>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</si>
  <si>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</si>
  <si>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</si>
  <si>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</si>
  <si>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</si>
  <si>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</si>
  <si>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</si>
  <si>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</si>
  <si>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</si>
  <si>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</si>
  <si>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</si>
  <si>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</si>
  <si>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</si>
  <si>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</si>
  <si>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</si>
  <si>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</si>
  <si>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</si>
  <si>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</si>
  <si>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</si>
  <si>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</si>
  <si>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</si>
  <si>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</si>
  <si>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</si>
  <si>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</si>
  <si>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</si>
  <si>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</si>
  <si>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</si>
  <si>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</si>
  <si>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</si>
  <si>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</si>
  <si>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</si>
  <si>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</si>
  <si>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</si>
  <si>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</si>
  <si>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</si>
  <si>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</si>
  <si>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</si>
  <si>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</si>
  <si>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</si>
  <si>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</si>
  <si>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</si>
  <si>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</si>
  <si>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</si>
  <si>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</si>
  <si>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</si>
  <si>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</si>
  <si>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</si>
  <si>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</si>
  <si>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</si>
  <si>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</si>
  <si>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</si>
  <si>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</si>
  <si>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</si>
  <si>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</si>
  <si>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</si>
  <si>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</si>
  <si>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</si>
  <si>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</si>
  <si>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</si>
  <si>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</si>
  <si>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</si>
  <si>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</si>
  <si>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</si>
  <si>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</si>
  <si>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</si>
  <si>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</si>
  <si>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</si>
  <si>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</si>
  <si>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</si>
  <si>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</si>
  <si>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</si>
  <si>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</si>
  <si>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</si>
  <si>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</si>
  <si>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</si>
  <si>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</si>
  <si>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</si>
  <si>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</si>
  <si>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</si>
  <si>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</si>
  <si>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</si>
  <si>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</si>
  <si>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</si>
  <si>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</si>
  <si>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</si>
  <si>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</si>
  <si>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</si>
  <si>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</si>
  <si>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</si>
  <si>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</si>
  <si>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</si>
  <si>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</si>
  <si>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</si>
  <si>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</si>
  <si>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</si>
  <si>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</si>
  <si>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</si>
  <si>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</si>
  <si>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</si>
  <si>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</si>
  <si>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</si>
  <si>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</si>
  <si>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</si>
  <si>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</si>
  <si>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</si>
  <si>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</si>
  <si>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</si>
  <si>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</si>
  <si>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</si>
  <si>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</si>
  <si>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</si>
  <si>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</si>
  <si>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</si>
  <si>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</si>
  <si>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</si>
  <si>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</si>
  <si>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</si>
  <si>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</si>
  <si>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</si>
  <si>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</si>
  <si>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</si>
  <si>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</si>
  <si>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</si>
  <si>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</si>
  <si>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</si>
  <si>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</si>
  <si>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</si>
  <si>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</si>
  <si>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</si>
  <si>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</si>
  <si>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</si>
  <si>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</si>
  <si>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</si>
  <si>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</si>
  <si>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</si>
  <si>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</si>
  <si>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</si>
  <si>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</si>
  <si>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</si>
  <si>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</si>
  <si>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</si>
  <si>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</si>
  <si>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</si>
  <si>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</si>
  <si>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</si>
  <si>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</si>
  <si>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</si>
  <si>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</si>
  <si>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</si>
  <si>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</si>
  <si>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</si>
  <si>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</si>
  <si>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</si>
  <si>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</si>
  <si>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</si>
  <si>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</si>
  <si>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</si>
  <si>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</si>
  <si>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</si>
  <si>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</si>
  <si>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</si>
  <si>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</si>
  <si>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</si>
  <si>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</si>
  <si>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</si>
  <si>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</si>
  <si>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</si>
  <si>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</si>
  <si>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</si>
  <si>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</si>
  <si>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</si>
  <si>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</si>
  <si>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</si>
  <si>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</si>
  <si>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</si>
  <si>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</si>
  <si>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</si>
  <si>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</si>
  <si>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</si>
  <si>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</si>
  <si>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</si>
  <si>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</si>
  <si>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</si>
  <si>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</si>
  <si>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</si>
  <si>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</si>
  <si>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</si>
  <si>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</si>
  <si>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</si>
  <si>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</si>
  <si>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</si>
  <si>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</si>
  <si>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</si>
  <si>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</si>
  <si>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</si>
  <si>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</si>
  <si>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</si>
  <si>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</si>
  <si>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</si>
  <si>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</si>
  <si>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</si>
  <si>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</si>
  <si>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</si>
  <si>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</si>
  <si>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</si>
  <si>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</si>
  <si>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</si>
  <si>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</si>
  <si>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</si>
  <si>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</si>
  <si>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</si>
  <si>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</si>
  <si>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</si>
  <si>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</si>
  <si>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</si>
  <si>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</si>
  <si>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</si>
  <si>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</si>
  <si>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</si>
  <si>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</si>
  <si>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</si>
  <si>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</si>
  <si>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</si>
  <si>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</si>
  <si>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</si>
  <si>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</si>
  <si>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</si>
  <si>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</si>
  <si>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</si>
  <si>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</si>
  <si>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</si>
  <si>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</si>
  <si>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</si>
  <si>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</si>
  <si>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</si>
  <si>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</si>
  <si>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</si>
  <si>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</si>
  <si>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</si>
  <si>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</si>
  <si>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</si>
  <si>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</si>
  <si>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</si>
  <si>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</si>
  <si>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</si>
  <si>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</si>
  <si>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</si>
  <si>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</si>
  <si>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</si>
  <si>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</si>
  <si>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</si>
  <si>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</si>
  <si>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</si>
  <si>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</si>
  <si>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</si>
  <si>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</si>
  <si>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</si>
  <si>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</si>
  <si>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</si>
  <si>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</si>
  <si>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</si>
  <si>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</si>
  <si>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</si>
  <si>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</si>
  <si>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</si>
  <si>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</si>
  <si>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</si>
  <si>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</si>
  <si>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</si>
  <si>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</si>
  <si>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</si>
  <si>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</si>
  <si>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</si>
  <si>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</si>
  <si>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</si>
  <si>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</si>
  <si>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</si>
  <si>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</si>
  <si>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</si>
  <si>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</si>
  <si>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</si>
  <si>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</si>
  <si>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</si>
  <si>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</si>
  <si>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</si>
  <si>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</si>
  <si>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</si>
  <si>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</si>
  <si>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</si>
  <si>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</si>
  <si>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</si>
  <si>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</si>
  <si>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</si>
  <si>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</si>
  <si>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</si>
  <si>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</si>
  <si>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</si>
  <si>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</si>
  <si>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</si>
  <si>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</si>
  <si>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</si>
  <si>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</si>
  <si>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</si>
  <si>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</si>
  <si>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</si>
  <si>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</si>
  <si>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</si>
  <si>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</si>
  <si>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</si>
  <si>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</si>
  <si>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</si>
  <si>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</si>
  <si>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</si>
  <si>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</si>
  <si>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</si>
  <si>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</si>
  <si>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</si>
  <si>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</si>
  <si>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</si>
  <si>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</si>
  <si>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</si>
  <si>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</si>
  <si>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</si>
  <si>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</si>
  <si>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</si>
  <si>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</si>
  <si>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</si>
  <si>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</si>
  <si>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</si>
  <si>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</si>
  <si>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</si>
  <si>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</si>
  <si>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</si>
  <si>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</si>
  <si>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</si>
  <si>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</si>
  <si>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</si>
  <si>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</si>
  <si>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</si>
  <si>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</si>
  <si>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</si>
  <si>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</si>
  <si>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</si>
  <si>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</si>
  <si>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</si>
  <si>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</si>
  <si>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</si>
  <si>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</si>
  <si>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</si>
  <si>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</si>
  <si>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</si>
  <si>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</si>
  <si>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</si>
  <si>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</si>
  <si>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</si>
  <si>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</si>
  <si>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</si>
  <si>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</si>
  <si>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</si>
  <si>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</si>
  <si>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</si>
  <si>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</si>
  <si>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</si>
  <si>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</si>
  <si>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</si>
  <si>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</si>
  <si>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</si>
  <si>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</si>
  <si>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</si>
  <si>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</si>
  <si>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</si>
  <si>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</si>
  <si>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</si>
  <si>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</si>
  <si>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</si>
  <si>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</si>
  <si>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</si>
  <si>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</si>
  <si>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</si>
  <si>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</si>
  <si>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</si>
  <si>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</si>
  <si>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</si>
  <si>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</si>
  <si>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</si>
  <si>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</si>
  <si>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</si>
  <si>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</si>
  <si>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</si>
  <si>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</si>
  <si>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</si>
  <si>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</si>
  <si>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</si>
  <si>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</si>
  <si>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</si>
  <si>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</si>
  <si>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</si>
  <si>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</si>
  <si>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</si>
  <si>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</si>
  <si>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</si>
  <si>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</si>
  <si>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</si>
  <si>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</si>
  <si>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</si>
  <si>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</si>
  <si>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</si>
  <si>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</si>
  <si>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</si>
  <si>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</si>
  <si>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</si>
  <si>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</si>
  <si>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</si>
  <si>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</si>
  <si>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</si>
  <si>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</si>
  <si>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</si>
  <si>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</si>
  <si>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</si>
  <si>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</si>
  <si>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</si>
  <si>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</si>
  <si>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</si>
  <si>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</si>
  <si>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</si>
  <si>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</si>
  <si>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</si>
  <si>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</si>
  <si>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</si>
  <si>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</si>
  <si>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</si>
  <si>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</si>
  <si>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</si>
  <si>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</si>
  <si>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</si>
  <si>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</si>
  <si>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</si>
  <si>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</si>
  <si>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</si>
  <si>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</si>
  <si>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</si>
  <si>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</si>
  <si>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</si>
  <si>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</si>
  <si>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</si>
  <si>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</si>
  <si>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</si>
  <si>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</si>
  <si>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</si>
  <si>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</si>
  <si>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</si>
  <si>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</si>
  <si>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</si>
  <si>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</si>
  <si>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</si>
  <si>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</si>
  <si>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</si>
  <si>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</si>
  <si>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</si>
  <si>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</si>
  <si>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</si>
  <si>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</si>
  <si>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</si>
  <si>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</si>
  <si>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</si>
  <si>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</si>
  <si>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</si>
  <si>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</si>
  <si>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</si>
  <si>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</si>
  <si>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</si>
  <si>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</si>
  <si>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</si>
  <si>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</si>
  <si>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</si>
  <si>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</si>
  <si>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</si>
  <si>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</si>
  <si>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</si>
  <si>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</si>
  <si>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</si>
  <si>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</si>
  <si>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</si>
  <si>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</si>
  <si>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</si>
  <si>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</si>
  <si>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</si>
  <si>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</si>
  <si>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</si>
  <si>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</si>
  <si>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</si>
  <si>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</si>
  <si>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</si>
  <si>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</si>
  <si>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</si>
  <si>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</si>
  <si>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</si>
  <si>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</si>
  <si>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</si>
  <si>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</si>
  <si>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</si>
  <si>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</si>
  <si>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</si>
  <si>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</si>
  <si>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</si>
  <si>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</si>
  <si>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</si>
  <si>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</si>
  <si>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</si>
  <si>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</si>
  <si>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</si>
  <si>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</si>
  <si>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</si>
  <si>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</si>
  <si>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</si>
  <si>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</si>
  <si>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</si>
  <si>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</si>
  <si>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</si>
  <si>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</si>
  <si>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</si>
  <si>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</si>
  <si>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</si>
  <si>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</si>
  <si>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</si>
  <si>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</si>
  <si>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</si>
  <si>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</si>
  <si>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</si>
  <si>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</si>
  <si>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</si>
  <si>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</si>
  <si>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</si>
  <si>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</si>
  <si>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</si>
  <si>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</si>
  <si>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</si>
  <si>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</si>
  <si>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</si>
  <si>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</si>
  <si>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</si>
  <si>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</si>
  <si>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</si>
  <si>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</si>
  <si>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</si>
  <si>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</si>
  <si>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</si>
  <si>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</si>
  <si>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</si>
  <si>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</si>
  <si>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</si>
  <si>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</si>
  <si>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</si>
  <si>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</si>
  <si>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</si>
  <si>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</si>
  <si>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</si>
  <si>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</si>
  <si>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</si>
  <si>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</si>
  <si>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</si>
  <si>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</si>
  <si>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</si>
  <si>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</si>
  <si>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</si>
  <si>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</si>
  <si>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</si>
  <si>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</si>
  <si>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</si>
  <si>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</si>
  <si>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</si>
  <si>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</si>
  <si>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</si>
  <si>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</si>
  <si>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</si>
  <si>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</si>
  <si>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</si>
  <si>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</si>
  <si>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</si>
  <si>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</si>
  <si>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</si>
  <si>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</si>
  <si>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</si>
  <si>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</si>
  <si>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</si>
  <si>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</si>
  <si>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</si>
  <si>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</si>
  <si>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</si>
  <si>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</si>
  <si>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</si>
  <si>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</si>
  <si>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</si>
  <si>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</si>
  <si>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</si>
  <si>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</si>
  <si>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</si>
  <si>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</si>
  <si>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</si>
  <si>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</si>
  <si>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</si>
  <si>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</si>
  <si>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</si>
  <si>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</si>
  <si>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</si>
  <si>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</si>
  <si>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</si>
  <si>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</si>
  <si>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</si>
  <si>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</si>
  <si>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</si>
  <si>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</si>
  <si>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</si>
  <si>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</si>
  <si>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</si>
  <si>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</si>
  <si>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</si>
  <si>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</si>
  <si>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</si>
  <si>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</si>
  <si>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</si>
  <si>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</si>
  <si>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</si>
  <si>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</si>
  <si>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</si>
  <si>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</si>
  <si>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</si>
  <si>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</si>
  <si>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</si>
  <si>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</si>
  <si>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</si>
  <si>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</si>
  <si>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</si>
  <si>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</si>
  <si>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</si>
  <si>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</si>
  <si>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</si>
  <si>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</si>
  <si>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</si>
  <si>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</si>
  <si>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</si>
  <si>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</si>
  <si>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</si>
  <si>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</si>
  <si>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</si>
  <si>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</si>
  <si>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</si>
  <si>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</si>
  <si>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</si>
  <si>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</si>
  <si>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</si>
  <si>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</si>
  <si>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</si>
  <si>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</si>
  <si>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</si>
  <si>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</si>
  <si>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</si>
  <si>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</si>
  <si>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</si>
  <si>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</si>
  <si>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</si>
  <si>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</si>
  <si>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</si>
  <si>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</si>
  <si>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</si>
  <si>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</si>
  <si>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</si>
  <si>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</si>
  <si>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</si>
  <si>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</si>
  <si>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</si>
  <si>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</si>
  <si>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</si>
  <si>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</si>
  <si>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</si>
  <si>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</si>
  <si>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</si>
  <si>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</si>
  <si>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</si>
  <si>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</si>
  <si>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</si>
  <si>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</si>
  <si>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</si>
  <si>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</si>
  <si>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</si>
  <si>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</si>
  <si>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</si>
  <si>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</si>
  <si>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</si>
  <si>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</si>
  <si>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</si>
  <si>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</si>
  <si>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</si>
  <si>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</si>
  <si>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</si>
  <si>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</si>
  <si>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</si>
  <si>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</si>
  <si>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</si>
  <si>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</si>
  <si>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</si>
  <si>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</si>
  <si>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</si>
  <si>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</si>
  <si>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</si>
  <si>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</si>
  <si>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</si>
  <si>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</si>
  <si>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</si>
  <si>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</si>
  <si>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</si>
  <si>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</si>
  <si>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</si>
  <si>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</si>
  <si>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</si>
  <si>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</si>
  <si>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</si>
  <si>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</si>
  <si>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</si>
  <si>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</si>
  <si>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</si>
  <si>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</si>
  <si>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</si>
  <si>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</si>
  <si>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</si>
  <si>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</si>
  <si>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</si>
  <si>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</si>
  <si>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</si>
  <si>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</si>
  <si>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</si>
  <si>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</si>
  <si>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</si>
  <si>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</si>
  <si>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</si>
  <si>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</si>
  <si>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</si>
  <si>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</si>
  <si>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</si>
  <si>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</si>
  <si>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</si>
  <si>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</si>
  <si>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</si>
  <si>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</si>
  <si>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</si>
  <si>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</si>
  <si>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</si>
  <si>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</si>
  <si>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</si>
  <si>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</si>
  <si>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</si>
  <si>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</si>
  <si>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</si>
  <si>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</si>
  <si>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</si>
  <si>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</si>
  <si>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</si>
  <si>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</si>
  <si>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</si>
  <si>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</si>
  <si>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</si>
  <si>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</si>
  <si>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</si>
  <si>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</si>
  <si>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</si>
  <si>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</si>
  <si>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</si>
  <si>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</si>
  <si>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</si>
  <si>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</si>
  <si>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</si>
  <si>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</si>
  <si>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</si>
  <si>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</si>
  <si>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</si>
  <si>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</si>
  <si>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</si>
  <si>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</si>
  <si>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</si>
  <si>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</si>
  <si>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</si>
  <si>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</si>
  <si>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</si>
  <si>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</si>
  <si>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</si>
  <si>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</si>
  <si>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</si>
  <si>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</si>
  <si>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</si>
  <si>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</si>
  <si>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</si>
  <si>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</si>
  <si>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</si>
  <si>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</si>
  <si>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</si>
  <si>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</si>
  <si>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</si>
  <si>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</si>
  <si>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</si>
  <si>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</si>
  <si>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</si>
  <si>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</si>
  <si>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</si>
  <si>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</si>
  <si>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</si>
  <si>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</si>
  <si>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</si>
  <si>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</si>
  <si>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</si>
  <si>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</si>
  <si>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</si>
  <si>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</si>
  <si>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</si>
  <si>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</si>
  <si>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</si>
  <si>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</si>
  <si>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</si>
  <si>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</si>
  <si>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</si>
  <si>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</si>
  <si>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</si>
  <si>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</si>
  <si>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</si>
  <si>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</si>
  <si>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</si>
  <si>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</si>
  <si>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</si>
  <si>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</si>
  <si>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</si>
  <si>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</si>
  <si>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</si>
  <si>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</si>
  <si>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</si>
  <si>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</si>
  <si>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</si>
  <si>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</si>
  <si>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</si>
  <si>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</si>
  <si>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</si>
  <si>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</si>
  <si>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</si>
  <si>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</si>
  <si>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</si>
  <si>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</si>
  <si>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</si>
  <si>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</si>
  <si>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</si>
  <si>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</si>
  <si>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</si>
  <si>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</si>
  <si>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</si>
  <si>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</si>
  <si>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</si>
  <si>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</si>
  <si>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</si>
  <si>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</si>
  <si>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</si>
  <si>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</si>
  <si>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</si>
  <si>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</si>
  <si>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</si>
  <si>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</si>
  <si>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</si>
  <si>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</si>
  <si>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</si>
  <si>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</si>
  <si>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</si>
  <si>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</si>
  <si>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</si>
  <si>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</si>
  <si>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</si>
  <si>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</si>
  <si>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</si>
  <si>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</si>
  <si>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</si>
  <si>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</si>
  <si>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</si>
  <si>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</si>
  <si>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</si>
  <si>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</si>
  <si>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</si>
  <si>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</si>
  <si>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</si>
  <si>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</si>
  <si>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</si>
  <si>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</si>
  <si>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</si>
  <si>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</si>
  <si>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</si>
  <si>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</si>
  <si>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</si>
  <si>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</si>
  <si>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</si>
  <si>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</si>
  <si>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</si>
  <si>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</si>
  <si>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</si>
  <si>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</si>
  <si>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</si>
  <si>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</si>
  <si>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</si>
  <si>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</si>
  <si>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</si>
  <si>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</si>
  <si>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</si>
  <si>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</si>
  <si>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</si>
  <si>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</si>
  <si>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</si>
  <si>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</si>
  <si>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</si>
  <si>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</si>
  <si>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</si>
  <si>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</si>
  <si>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</si>
  <si>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</si>
  <si>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</si>
  <si>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</si>
  <si>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</si>
  <si>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</si>
  <si>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</si>
  <si>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</si>
  <si>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</si>
  <si>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</si>
  <si>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</si>
  <si>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</si>
  <si>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</si>
  <si>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</si>
  <si>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</si>
  <si>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</si>
  <si>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</si>
  <si>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</si>
  <si>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</si>
  <si>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</si>
  <si>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</si>
  <si>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</si>
  <si>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</si>
  <si>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</si>
  <si>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</si>
  <si>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</si>
  <si>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</si>
  <si>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</si>
  <si>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</si>
  <si>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</si>
  <si>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</si>
  <si>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</si>
  <si>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</si>
  <si>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</si>
  <si>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</si>
  <si>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</si>
  <si>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</si>
  <si>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</si>
  <si>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</si>
  <si>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</si>
  <si>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</si>
  <si>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</si>
  <si>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</si>
  <si>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</si>
  <si>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</si>
  <si>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</si>
  <si>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</si>
  <si>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</si>
  <si>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</si>
  <si>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</si>
  <si>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</si>
  <si>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</si>
  <si>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</si>
  <si>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</si>
  <si>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</si>
  <si>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</si>
  <si>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</si>
  <si>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</si>
  <si>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</si>
  <si>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</si>
  <si>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</si>
  <si>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</si>
  <si>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</si>
  <si>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</si>
  <si>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</si>
  <si>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</si>
  <si>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</si>
  <si>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</si>
  <si>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</si>
  <si>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</si>
  <si>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</si>
  <si>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</si>
  <si>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</si>
  <si>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</si>
  <si>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</si>
  <si>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</si>
  <si>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</si>
  <si>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</si>
  <si>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</si>
  <si>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</si>
  <si>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</si>
  <si>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</si>
  <si>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</si>
  <si>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</si>
  <si>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</si>
  <si>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</si>
  <si>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</si>
  <si>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</si>
  <si>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</si>
  <si>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</si>
  <si>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</si>
  <si>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</si>
  <si>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</si>
  <si>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</si>
  <si>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</si>
  <si>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</si>
  <si>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</si>
  <si>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</si>
  <si>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</si>
  <si>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</si>
  <si>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</si>
  <si>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</si>
  <si>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</si>
  <si>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</si>
  <si>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</si>
  <si>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</si>
  <si>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</si>
  <si>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</si>
  <si>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</si>
  <si>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</si>
  <si>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</si>
  <si>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</si>
  <si>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</si>
  <si>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</si>
  <si>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</si>
  <si>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</si>
  <si>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</si>
  <si>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</si>
  <si>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</si>
  <si>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</si>
  <si>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</si>
  <si>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</si>
  <si>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</si>
  <si>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</si>
  <si>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</si>
  <si>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</si>
  <si>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</si>
  <si>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</si>
  <si>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</si>
  <si>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</si>
  <si>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</si>
  <si>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</si>
  <si>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</si>
  <si>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</si>
  <si>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</si>
  <si>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</si>
  <si>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</si>
  <si>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</si>
  <si>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</si>
  <si>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</si>
  <si>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</si>
  <si>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</si>
  <si>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</si>
  <si>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</si>
  <si>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</si>
  <si>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</si>
  <si>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</si>
  <si>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</si>
  <si>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</si>
  <si>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</si>
  <si>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</si>
  <si>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</si>
  <si>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</si>
  <si>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</si>
  <si>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</si>
  <si>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</si>
  <si>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</si>
  <si>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</si>
  <si>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</si>
  <si>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</si>
  <si>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</si>
  <si>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</si>
  <si>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</si>
  <si>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</si>
  <si>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</si>
  <si>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</si>
  <si>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</si>
  <si>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</si>
  <si>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</si>
  <si>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</si>
  <si>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</si>
  <si>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</si>
  <si>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</si>
  <si>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</si>
  <si>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</si>
  <si>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</si>
  <si>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</si>
  <si>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</si>
  <si>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</si>
  <si>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</si>
  <si>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</si>
  <si>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</si>
  <si>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</si>
  <si>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</si>
  <si>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</si>
  <si>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</si>
  <si>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</si>
  <si>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</si>
  <si>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</si>
  <si>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</si>
  <si>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</si>
  <si>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</si>
  <si>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</si>
  <si>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</si>
  <si>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</si>
  <si>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</si>
  <si>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</si>
  <si>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</si>
  <si>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</si>
  <si>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</si>
  <si>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</si>
  <si>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</si>
  <si>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</si>
  <si>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</si>
  <si>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</si>
  <si>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</si>
  <si>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</si>
  <si>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</si>
  <si>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</si>
  <si>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</si>
  <si>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</si>
  <si>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</si>
  <si>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</si>
  <si>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</si>
  <si>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</si>
  <si>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</si>
  <si>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</si>
  <si>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</si>
  <si>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</si>
  <si>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</si>
  <si>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</si>
  <si>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</si>
  <si>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</si>
  <si>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</si>
  <si>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</si>
  <si>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</si>
  <si>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</si>
  <si>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</si>
  <si>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</si>
  <si>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</si>
  <si>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</si>
  <si>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</si>
  <si>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</si>
  <si>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</si>
  <si>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</si>
  <si>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</si>
  <si>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</si>
  <si>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</si>
  <si>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</si>
  <si>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</si>
  <si>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</si>
  <si>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</si>
  <si>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</si>
  <si>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</si>
  <si>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</si>
  <si>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</si>
  <si>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</si>
  <si>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</si>
  <si>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</si>
  <si>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</si>
  <si>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</si>
  <si>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</si>
  <si>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</si>
  <si>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</si>
  <si>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</si>
  <si>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</si>
  <si>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</si>
  <si>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</si>
  <si>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</si>
  <si>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</si>
  <si>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</si>
  <si>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</si>
  <si>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</si>
  <si>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</si>
  <si>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</si>
  <si>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</si>
  <si>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</si>
  <si>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</si>
  <si>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</si>
  <si>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</si>
  <si>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</si>
  <si>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</si>
  <si>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</si>
  <si>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</si>
  <si>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</si>
  <si>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</si>
  <si>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</si>
  <si>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</si>
  <si>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</si>
  <si>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</si>
  <si>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</si>
  <si>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</si>
  <si>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</si>
  <si>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</si>
  <si>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</si>
  <si>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</si>
  <si>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</si>
  <si>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</si>
  <si>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</si>
  <si>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</si>
  <si>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</si>
  <si>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</si>
  <si>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</si>
  <si>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</si>
  <si>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</si>
  <si>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</si>
  <si>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</si>
  <si>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</si>
  <si>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</si>
  <si>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</si>
  <si>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</si>
  <si>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</si>
  <si>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</si>
  <si>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</si>
  <si>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</si>
  <si>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</si>
  <si>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</si>
  <si>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</si>
  <si>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</si>
  <si>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</si>
  <si>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</si>
  <si>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</si>
  <si>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</si>
  <si>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</si>
  <si>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</si>
  <si>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</si>
  <si>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</si>
  <si>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</si>
  <si>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</si>
  <si>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</si>
  <si>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</si>
  <si>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</si>
  <si>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</si>
  <si>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</si>
  <si>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</si>
  <si>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</si>
  <si>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</si>
  <si>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</si>
  <si>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</si>
  <si>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</si>
  <si>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</si>
  <si>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</si>
  <si>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</si>
  <si>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</si>
  <si>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</si>
  <si>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</si>
  <si>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</si>
  <si>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</si>
  <si>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</si>
  <si>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</si>
  <si>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</si>
  <si>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</si>
  <si>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</si>
  <si>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</si>
  <si>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</si>
  <si>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</si>
  <si>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</si>
  <si>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</si>
  <si>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</si>
  <si>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</si>
  <si>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</si>
  <si>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</si>
  <si>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</si>
  <si>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</si>
  <si>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</si>
  <si>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</si>
  <si>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</si>
  <si>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</si>
  <si>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</si>
  <si>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</si>
  <si>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</si>
  <si>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</si>
  <si>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</si>
  <si>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</si>
  <si>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</si>
  <si>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</si>
  <si>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</si>
  <si>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</si>
  <si>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</si>
  <si>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</si>
  <si>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</si>
  <si>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</si>
  <si>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</si>
  <si>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</si>
  <si>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</si>
  <si>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</si>
  <si>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</si>
  <si>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</si>
  <si>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</si>
  <si>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</si>
  <si>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</si>
  <si>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</si>
  <si>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</si>
  <si>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</si>
  <si>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</si>
  <si>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</si>
  <si>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</si>
  <si>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</si>
  <si>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</si>
  <si>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</si>
  <si>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</si>
  <si>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</si>
  <si>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</si>
  <si>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</si>
  <si>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</si>
  <si>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</si>
  <si>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</si>
  <si>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</si>
  <si>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</si>
  <si>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</si>
  <si>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</si>
  <si>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</si>
  <si>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</si>
  <si>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</si>
  <si>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</si>
  <si>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</si>
  <si>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</si>
  <si>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</si>
  <si>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</si>
  <si>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</si>
  <si>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</si>
  <si>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</si>
  <si>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</si>
  <si>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</si>
  <si>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</si>
  <si>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</si>
  <si>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</si>
  <si>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</si>
  <si>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</si>
  <si>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</si>
  <si>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</si>
  <si>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</si>
  <si>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</si>
  <si>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</si>
  <si>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</si>
  <si>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</si>
  <si>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</si>
  <si>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</si>
  <si>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</si>
  <si>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</si>
  <si>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</si>
  <si>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</si>
  <si>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</si>
  <si>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</si>
  <si>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</si>
  <si>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</si>
  <si>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</si>
  <si>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</si>
  <si>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</si>
  <si>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</si>
  <si>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</si>
  <si>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</si>
  <si>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</si>
  <si>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</si>
  <si>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</si>
  <si>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</si>
  <si>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</si>
  <si>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</si>
  <si>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</si>
  <si>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</si>
  <si>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</si>
  <si>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</si>
  <si>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</si>
  <si>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</si>
  <si>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</si>
  <si>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</si>
  <si>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</si>
  <si>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</si>
  <si>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</si>
  <si>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</si>
  <si>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</si>
  <si>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</si>
  <si>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</si>
  <si>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</si>
  <si>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</si>
  <si>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</si>
  <si>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</si>
  <si>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</si>
  <si>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</si>
  <si>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</si>
  <si>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</si>
  <si>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</si>
  <si>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</si>
  <si>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</si>
  <si>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</si>
  <si>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</si>
  <si>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</si>
  <si>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</si>
  <si>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</si>
  <si>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</si>
  <si>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</si>
  <si>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</si>
  <si>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</si>
  <si>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</si>
  <si>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</si>
  <si>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</si>
  <si>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</si>
  <si>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</si>
  <si>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</si>
  <si>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</si>
  <si>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</si>
  <si>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</si>
  <si>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</si>
  <si>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</si>
  <si>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</si>
  <si>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</si>
  <si>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</si>
  <si>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</si>
  <si>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</si>
  <si>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</si>
  <si>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</si>
  <si>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</si>
  <si>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</si>
  <si>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</si>
  <si>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</si>
  <si>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</si>
  <si>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</si>
  <si>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</si>
  <si>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</si>
  <si>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</si>
  <si>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</si>
  <si>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</si>
  <si>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</si>
  <si>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</si>
  <si>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</si>
  <si>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</si>
  <si>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</si>
  <si>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</si>
  <si>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</si>
  <si>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</si>
  <si>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</si>
  <si>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</si>
  <si>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</si>
  <si>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</si>
  <si>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</si>
  <si>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</si>
  <si>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</si>
  <si>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</si>
  <si>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</si>
  <si>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</si>
  <si>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</si>
  <si>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</si>
  <si>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</si>
  <si>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</si>
  <si>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</si>
  <si>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</si>
  <si>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</si>
  <si>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</si>
  <si>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</si>
  <si>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</si>
  <si>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</si>
  <si>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</si>
  <si>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</si>
  <si>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</si>
  <si>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</si>
  <si>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</si>
  <si>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</si>
  <si>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</si>
  <si>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</si>
  <si>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</si>
  <si>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</si>
  <si>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</si>
  <si>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</si>
  <si>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</si>
  <si>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</si>
  <si>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</si>
  <si>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</si>
  <si>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</si>
  <si>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</si>
  <si>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</si>
  <si>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</si>
  <si>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</si>
  <si>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</si>
  <si>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</si>
  <si>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</si>
  <si>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</si>
  <si>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</si>
  <si>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</si>
  <si>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</si>
  <si>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</si>
  <si>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</si>
  <si>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</si>
  <si>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</si>
  <si>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</si>
  <si>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</si>
  <si>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</si>
  <si>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</si>
  <si>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</si>
  <si>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</si>
  <si>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</si>
  <si>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</si>
  <si>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</si>
  <si>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</si>
  <si>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</si>
  <si>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</si>
  <si>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</si>
  <si>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</si>
  <si>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</si>
  <si>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</si>
  <si>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</si>
  <si>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</si>
  <si>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</si>
  <si>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</si>
  <si>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</si>
  <si>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</si>
  <si>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</si>
  <si>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</si>
  <si>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</si>
  <si>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</si>
  <si>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</si>
  <si>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</si>
  <si>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</si>
  <si>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</si>
  <si>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</si>
  <si>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</si>
  <si>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</si>
  <si>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</si>
  <si>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</si>
  <si>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</si>
  <si>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</si>
  <si>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</si>
  <si>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</si>
  <si>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</si>
  <si>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</si>
  <si>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</si>
  <si>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</si>
  <si>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</si>
  <si>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</si>
  <si>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</si>
  <si>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</si>
  <si>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</si>
  <si>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</si>
  <si>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</si>
  <si>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</si>
  <si>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</si>
  <si>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</si>
  <si>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</si>
  <si>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</si>
  <si>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</si>
  <si>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</si>
  <si>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</si>
  <si>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</si>
  <si>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</si>
  <si>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</si>
  <si>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</si>
  <si>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</si>
  <si>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</si>
  <si>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</si>
  <si>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</si>
  <si>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</si>
  <si>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</si>
  <si>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</si>
  <si>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</si>
  <si>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</si>
  <si>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</si>
  <si>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</si>
  <si>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</si>
  <si>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</si>
  <si>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</si>
  <si>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</si>
  <si>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</si>
  <si>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</si>
  <si>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</si>
  <si>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</si>
  <si>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</si>
  <si>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</si>
  <si>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</si>
  <si>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</si>
  <si>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</si>
  <si>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</si>
  <si>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</si>
  <si>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</si>
  <si>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</si>
  <si>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</si>
  <si>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</si>
  <si>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</si>
  <si>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</si>
  <si>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</si>
  <si>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</si>
  <si>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</si>
  <si>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</si>
  <si>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</si>
  <si>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</si>
  <si>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</si>
  <si>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</si>
  <si>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</si>
  <si>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</si>
  <si>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</si>
  <si>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</si>
  <si>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</si>
  <si>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</si>
  <si>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</si>
  <si>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</si>
  <si>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</si>
  <si>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</si>
  <si>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</si>
  <si>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</si>
  <si>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</si>
  <si>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</si>
  <si>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</si>
  <si>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</si>
  <si>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</si>
  <si>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</si>
  <si>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</si>
  <si>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</si>
  <si>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</si>
  <si>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</si>
  <si>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</si>
  <si>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</si>
  <si>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</si>
  <si>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</si>
  <si>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</si>
  <si>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</si>
  <si>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</si>
  <si>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</si>
  <si>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</si>
  <si>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</si>
  <si>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</si>
  <si>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</si>
  <si>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</si>
  <si>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</si>
  <si>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</si>
  <si>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</si>
  <si>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</si>
  <si>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</si>
  <si>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</si>
  <si>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</si>
  <si>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</si>
  <si>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</si>
  <si>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</si>
  <si>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</si>
  <si>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</si>
  <si>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</si>
  <si>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</si>
  <si>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</si>
  <si>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</si>
  <si>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</si>
  <si>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</si>
  <si>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</si>
  <si>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</si>
  <si>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</si>
  <si>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</si>
  <si>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</si>
  <si>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</si>
  <si>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</si>
  <si>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</si>
  <si>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</si>
  <si>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</si>
  <si>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</si>
  <si>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</si>
  <si>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</si>
  <si>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</si>
  <si>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</si>
  <si>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</si>
  <si>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</si>
  <si>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</si>
  <si>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</si>
  <si>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</si>
  <si>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</si>
  <si>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</si>
  <si>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</si>
  <si>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</si>
  <si>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</si>
  <si>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</si>
  <si>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</si>
  <si>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</si>
  <si>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</si>
  <si>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</si>
  <si>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</si>
  <si>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</si>
  <si>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</si>
  <si>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</si>
  <si>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</si>
  <si>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</si>
  <si>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</si>
  <si>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</si>
  <si>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</si>
  <si>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</si>
  <si>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</si>
  <si>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</si>
  <si>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</si>
  <si>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</si>
  <si>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</si>
  <si>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</si>
  <si>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</si>
  <si>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</si>
  <si>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</si>
  <si>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</si>
  <si>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</si>
  <si>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</si>
  <si>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</si>
  <si>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</si>
  <si>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</si>
  <si>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</si>
  <si>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</si>
  <si>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</si>
  <si>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</si>
  <si>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</si>
  <si>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</si>
  <si>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</si>
  <si>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</si>
  <si>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</si>
  <si>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</si>
  <si>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</si>
  <si>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</si>
  <si>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</si>
  <si>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</si>
  <si>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</si>
  <si>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</si>
  <si>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</si>
  <si>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</si>
  <si>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</si>
  <si>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</si>
  <si>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</si>
  <si>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</si>
  <si>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</si>
  <si>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</si>
  <si>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</si>
  <si>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</si>
  <si>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</si>
  <si>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</si>
  <si>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</si>
  <si>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</si>
  <si>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</si>
  <si>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</si>
  <si>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</si>
  <si>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</si>
  <si>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</si>
  <si>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</si>
  <si>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</si>
  <si>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</si>
  <si>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</si>
  <si>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</si>
  <si>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</si>
  <si>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</si>
  <si>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</si>
  <si>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</si>
  <si>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</si>
  <si>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</si>
  <si>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</si>
  <si>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</si>
  <si>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</si>
  <si>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</si>
  <si>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</si>
  <si>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</si>
  <si>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</si>
  <si>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</si>
  <si>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</si>
  <si>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</si>
  <si>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</si>
  <si>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</si>
  <si>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</si>
  <si>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</si>
  <si>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</si>
  <si>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</si>
  <si>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</si>
  <si>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</si>
  <si>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</si>
  <si>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</si>
  <si>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</si>
  <si>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</si>
  <si>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</si>
  <si>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</si>
  <si>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</si>
  <si>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</si>
  <si>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</si>
  <si>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</si>
  <si>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</si>
  <si>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</si>
  <si>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</si>
  <si>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</si>
  <si>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</si>
  <si>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</si>
  <si>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</si>
  <si>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</si>
  <si>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</si>
  <si>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</si>
  <si>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</si>
  <si>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</si>
  <si>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</si>
  <si>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</si>
  <si>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</si>
  <si>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</si>
  <si>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</si>
  <si>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</si>
  <si>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</si>
  <si>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</si>
  <si>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</si>
  <si>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</si>
  <si>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</si>
  <si>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</si>
  <si>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</si>
  <si>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</si>
  <si>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</si>
  <si>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</si>
  <si>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</si>
  <si>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</si>
  <si>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</si>
  <si>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</si>
  <si>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</si>
  <si>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</si>
  <si>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</si>
  <si>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</si>
  <si>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</si>
  <si>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</si>
  <si>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</si>
  <si>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</si>
  <si>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</si>
  <si>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</si>
  <si>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</si>
  <si>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</si>
  <si>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</si>
  <si>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</si>
  <si>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</si>
  <si>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</si>
  <si>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</si>
  <si>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</si>
  <si>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</si>
  <si>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</si>
  <si>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</si>
  <si>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</si>
  <si>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</si>
  <si>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</si>
  <si>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</si>
  <si>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</si>
  <si>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</si>
  <si>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</si>
  <si>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</si>
  <si>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</si>
  <si>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</si>
  <si>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</si>
  <si>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</si>
  <si>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</si>
  <si>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</si>
  <si>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</si>
  <si>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</si>
  <si>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</si>
  <si>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</si>
  <si>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</si>
  <si>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</si>
  <si>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</si>
  <si>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</si>
  <si>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</si>
  <si>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</si>
  <si>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</si>
  <si>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</si>
  <si>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</si>
  <si>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</si>
  <si>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</si>
  <si>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</si>
  <si>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</si>
  <si>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</si>
  <si>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</si>
  <si>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</si>
  <si>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</si>
  <si>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</si>
  <si>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</si>
  <si>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</si>
  <si>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</si>
  <si>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</si>
  <si>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</si>
  <si>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</si>
  <si>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</si>
  <si>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</si>
  <si>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</si>
  <si>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</si>
  <si>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</si>
  <si>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</si>
  <si>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</si>
  <si>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</si>
  <si>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</si>
  <si>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</si>
  <si>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</si>
  <si>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</si>
  <si>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</si>
  <si>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</si>
  <si>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</si>
  <si>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</si>
  <si>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</si>
  <si>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</si>
  <si>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</si>
  <si>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</si>
  <si>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</si>
  <si>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</si>
  <si>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</si>
  <si>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</si>
  <si>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</si>
  <si>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</si>
  <si>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</si>
  <si>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</si>
  <si>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</si>
  <si>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</si>
  <si>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</si>
  <si>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</si>
  <si>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</si>
  <si>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</si>
  <si>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</si>
  <si>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</si>
  <si>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</si>
  <si>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</si>
  <si>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</si>
  <si>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</si>
  <si>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</si>
  <si>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</si>
  <si>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</si>
  <si>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</si>
  <si>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</si>
  <si>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</si>
  <si>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</si>
  <si>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</si>
  <si>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</si>
  <si>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</si>
  <si>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</si>
  <si>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</si>
  <si>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</si>
  <si>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</si>
  <si>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</si>
  <si>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</si>
  <si>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</si>
  <si>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</si>
  <si>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</si>
  <si>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</si>
  <si>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</si>
  <si>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</si>
  <si>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</si>
  <si>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</si>
  <si>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</si>
  <si>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</si>
  <si>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</si>
  <si>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</si>
  <si>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</si>
  <si>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</si>
  <si>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</si>
  <si>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</si>
  <si>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</si>
  <si>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</si>
  <si>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</si>
  <si>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</si>
  <si>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</si>
  <si>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</si>
  <si>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</si>
  <si>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</si>
  <si>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</si>
  <si>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</si>
  <si>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</si>
  <si>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</si>
  <si>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</si>
  <si>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</si>
  <si>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</si>
  <si>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</si>
  <si>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</si>
  <si>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</si>
  <si>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</si>
  <si>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</si>
  <si>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</si>
  <si>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</si>
  <si>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</si>
  <si>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</si>
  <si>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</si>
  <si>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</si>
  <si>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</si>
  <si>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</si>
  <si>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</si>
  <si>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</si>
  <si>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</si>
  <si>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</si>
  <si>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</si>
  <si>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</si>
  <si>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</si>
  <si>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</si>
  <si>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</si>
  <si>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</si>
  <si>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</si>
  <si>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</si>
  <si>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</si>
  <si>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</si>
  <si>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</si>
  <si>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</si>
  <si>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</si>
  <si>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</si>
  <si>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</si>
  <si>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</si>
  <si>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</si>
  <si>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</si>
  <si>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</si>
  <si>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</si>
  <si>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</si>
  <si>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</si>
  <si>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</si>
  <si>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</si>
  <si>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</si>
  <si>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</si>
  <si>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</si>
  <si>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</si>
  <si>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</si>
  <si>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</si>
  <si>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</si>
  <si>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</si>
  <si>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</si>
  <si>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</si>
  <si>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</si>
  <si>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</si>
  <si>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</si>
  <si>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</si>
  <si>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</si>
  <si>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</si>
  <si>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</si>
  <si>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</si>
  <si>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</si>
  <si>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</si>
  <si>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</si>
  <si>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</si>
  <si>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</si>
  <si>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</si>
  <si>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</si>
  <si>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</si>
  <si>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</si>
  <si>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</si>
  <si>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</si>
  <si>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</si>
  <si>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</si>
  <si>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</si>
  <si>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</si>
  <si>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</si>
  <si>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</si>
  <si>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</si>
  <si>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</si>
  <si>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</si>
  <si>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</si>
  <si>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</si>
  <si>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</si>
  <si>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</si>
  <si>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</si>
  <si>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</si>
  <si>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</si>
  <si>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</si>
  <si>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</si>
  <si>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</si>
  <si>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</si>
  <si>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</si>
  <si>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</si>
  <si>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</si>
  <si>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</si>
  <si>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</si>
  <si>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</si>
  <si>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</si>
  <si>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</si>
  <si>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</si>
  <si>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</si>
  <si>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</si>
  <si>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</si>
  <si>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</si>
  <si>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</si>
  <si>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</si>
  <si>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</si>
  <si>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</si>
  <si>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</si>
  <si>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</si>
  <si>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</si>
  <si>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</si>
  <si>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</si>
  <si>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</si>
  <si>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</si>
  <si>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</si>
  <si>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</si>
  <si>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</si>
  <si>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</si>
  <si>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</si>
  <si>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</si>
  <si>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</si>
  <si>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</si>
  <si>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</si>
  <si>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</si>
  <si>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</si>
  <si>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</si>
  <si>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</si>
  <si>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OPĆINA ČEPIN</t>
  </si>
  <si>
    <t>KRALJA ZVONIMIRA 105</t>
  </si>
  <si>
    <t>Mirjana Cvitkušić</t>
  </si>
  <si>
    <t>031381228</t>
  </si>
  <si>
    <t>031381275</t>
  </si>
  <si>
    <t>mirjana.cvitkusic@cepin.hr</t>
  </si>
  <si>
    <t>opcina@cepin.hr</t>
  </si>
  <si>
    <t>Dražen Tonkovac</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</si>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</sst>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xr:uid="{00000000-0005-0000-0000-000002000000}"/>
    <cellStyle name="Normal_Sheet1" xfId="3" xr:uid="{00000000-0005-0000-0000-000003000000}"/>
    <cellStyle name="Normal_Sheet2" xfId="4" xr:uid="{00000000-0005-0000-0000-000004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ColWidth="9.140625"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17802372</v>
      </c>
      <c r="D2" s="63">
        <f>PRRAS!E12</f>
        <v>26007392</v>
      </c>
      <c r="E2" s="63"/>
      <c r="F2" s="63"/>
      <c r="G2" s="64">
        <f t="shared" ref="G2:G65" si="0">(B2/1000)*(C2*1+D2*2)</f>
        <v>69817.156000000003</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8225042</v>
      </c>
      <c r="D3" s="58">
        <f>PRRAS!E13</f>
        <v>18556296</v>
      </c>
      <c r="E3" s="58">
        <v>0</v>
      </c>
      <c r="F3" s="58">
        <v>0</v>
      </c>
      <c r="G3" s="59">
        <f t="shared" si="0"/>
        <v>90675.267999999996</v>
      </c>
      <c r="H3" s="59">
        <f t="shared" si="1"/>
        <v>0</v>
      </c>
      <c r="I3" s="60">
        <v>0</v>
      </c>
      <c r="J3" s="350" t="s">
        <v>3366</v>
      </c>
      <c r="K3" s="50" t="str">
        <f>RefStr!B27</f>
        <v>DA</v>
      </c>
      <c r="L3" s="50">
        <f>IF(RefStr!B27="DA",1,0)</f>
        <v>1</v>
      </c>
    </row>
    <row r="4" spans="1:12" x14ac:dyDescent="0.2">
      <c r="A4" s="57">
        <v>151</v>
      </c>
      <c r="B4" s="58">
        <f>PRRAS!C14</f>
        <v>3</v>
      </c>
      <c r="C4" s="58">
        <f>PRRAS!D14</f>
        <v>7767005</v>
      </c>
      <c r="D4" s="58">
        <f>PRRAS!E14</f>
        <v>16489734</v>
      </c>
      <c r="E4" s="58">
        <v>0</v>
      </c>
      <c r="F4" s="58">
        <v>0</v>
      </c>
      <c r="G4" s="59">
        <f t="shared" si="0"/>
        <v>122239.41900000001</v>
      </c>
      <c r="H4" s="59">
        <f t="shared" si="1"/>
        <v>0</v>
      </c>
      <c r="I4" s="60">
        <v>0</v>
      </c>
      <c r="J4" s="350" t="s">
        <v>2027</v>
      </c>
      <c r="K4" s="50" t="str">
        <f>RefStr!B29</f>
        <v>DA</v>
      </c>
      <c r="L4" s="50">
        <f>IF(RefStr!B29="DA",1,0)</f>
        <v>1</v>
      </c>
    </row>
    <row r="5" spans="1:12" x14ac:dyDescent="0.2">
      <c r="A5" s="57">
        <v>151</v>
      </c>
      <c r="B5" s="58">
        <f>PRRAS!C15</f>
        <v>4</v>
      </c>
      <c r="C5" s="58">
        <f>PRRAS!D15</f>
        <v>7213199</v>
      </c>
      <c r="D5" s="58">
        <f>PRRAS!E15</f>
        <v>15345074</v>
      </c>
      <c r="E5" s="58">
        <v>0</v>
      </c>
      <c r="F5" s="58">
        <v>0</v>
      </c>
      <c r="G5" s="59">
        <f t="shared" si="0"/>
        <v>151613.38800000001</v>
      </c>
      <c r="H5" s="59">
        <f t="shared" si="1"/>
        <v>0</v>
      </c>
      <c r="I5" s="60">
        <v>0</v>
      </c>
      <c r="J5" s="350" t="s">
        <v>2028</v>
      </c>
      <c r="K5" s="50" t="str">
        <f>IF(RefStr!B31&lt;&gt;"",RefStr!B31, "NE")</f>
        <v>DA</v>
      </c>
      <c r="L5" s="50">
        <f>IF(RefStr!B31="DA",1,0)</f>
        <v>1</v>
      </c>
    </row>
    <row r="6" spans="1:12" x14ac:dyDescent="0.2">
      <c r="A6" s="57">
        <v>151</v>
      </c>
      <c r="B6" s="58">
        <f>PRRAS!C16</f>
        <v>5</v>
      </c>
      <c r="C6" s="58">
        <f>PRRAS!D16</f>
        <v>984459</v>
      </c>
      <c r="D6" s="58">
        <f>PRRAS!E16</f>
        <v>1126044</v>
      </c>
      <c r="E6" s="58">
        <v>0</v>
      </c>
      <c r="F6" s="58">
        <v>0</v>
      </c>
      <c r="G6" s="59">
        <f t="shared" si="0"/>
        <v>16182.735000000001</v>
      </c>
      <c r="H6" s="59">
        <f t="shared" si="1"/>
        <v>0</v>
      </c>
      <c r="I6" s="60">
        <v>0</v>
      </c>
      <c r="J6" s="350" t="s">
        <v>1219</v>
      </c>
      <c r="K6" s="50" t="str">
        <f>RefStr!B33</f>
        <v>DA</v>
      </c>
      <c r="L6" s="50">
        <v>0</v>
      </c>
    </row>
    <row r="7" spans="1:12" x14ac:dyDescent="0.2">
      <c r="A7" s="57">
        <v>151</v>
      </c>
      <c r="B7" s="58">
        <f>PRRAS!C17</f>
        <v>6</v>
      </c>
      <c r="C7" s="58">
        <f>PRRAS!D17</f>
        <v>262195</v>
      </c>
      <c r="D7" s="58">
        <f>PRRAS!E17</f>
        <v>299000</v>
      </c>
      <c r="E7" s="58">
        <v>0</v>
      </c>
      <c r="F7" s="58">
        <v>0</v>
      </c>
      <c r="G7" s="59">
        <f t="shared" si="0"/>
        <v>5161.17</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102007</v>
      </c>
      <c r="D8" s="58">
        <f>PRRAS!E18</f>
        <v>246065</v>
      </c>
      <c r="E8" s="58">
        <v>0</v>
      </c>
      <c r="F8" s="58">
        <v>0</v>
      </c>
      <c r="G8" s="59">
        <f t="shared" si="0"/>
        <v>4158.9589999999998</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367087</v>
      </c>
      <c r="D9" s="58">
        <f>PRRAS!E19</f>
        <v>344202</v>
      </c>
      <c r="E9" s="58">
        <v>0</v>
      </c>
      <c r="F9" s="58">
        <v>0</v>
      </c>
      <c r="G9" s="59">
        <f t="shared" si="0"/>
        <v>8443.9279999999999</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437</v>
      </c>
      <c r="D10" s="58">
        <f>PRRAS!E20</f>
        <v>0</v>
      </c>
      <c r="E10" s="58">
        <v>0</v>
      </c>
      <c r="F10" s="58">
        <v>0</v>
      </c>
      <c r="G10" s="59">
        <f t="shared" si="0"/>
        <v>3.9329999999999998</v>
      </c>
      <c r="H10" s="59">
        <f t="shared" si="1"/>
        <v>0</v>
      </c>
      <c r="I10" s="60">
        <v>0</v>
      </c>
      <c r="J10" s="350" t="s">
        <v>2069</v>
      </c>
      <c r="K10" s="50" t="str">
        <f>TEXT(RefStr!B6,"00000")</f>
        <v>35468</v>
      </c>
      <c r="L10" s="50">
        <f>INT(VALUE(RefStr!B6))</f>
        <v>35468</v>
      </c>
    </row>
    <row r="11" spans="1:12" x14ac:dyDescent="0.2">
      <c r="A11" s="57">
        <v>151</v>
      </c>
      <c r="B11" s="58">
        <f>PRRAS!C21</f>
        <v>10</v>
      </c>
      <c r="C11" s="58">
        <f>PRRAS!D21</f>
        <v>1162379</v>
      </c>
      <c r="D11" s="58">
        <f>PRRAS!E21</f>
        <v>870651</v>
      </c>
      <c r="E11" s="58">
        <v>0</v>
      </c>
      <c r="F11" s="58">
        <v>0</v>
      </c>
      <c r="G11" s="59">
        <f t="shared" si="0"/>
        <v>29036.81</v>
      </c>
      <c r="H11" s="59">
        <f t="shared" si="1"/>
        <v>0</v>
      </c>
      <c r="I11" s="60">
        <v>0</v>
      </c>
      <c r="J11" s="350" t="s">
        <v>605</v>
      </c>
      <c r="K11" s="50" t="str">
        <f>TEXT(RefStr!B8,"00000000")</f>
        <v>02547708</v>
      </c>
      <c r="L11" s="50">
        <f>INT(VALUE(RefStr!B8))</f>
        <v>2547708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OPĆINA ČEPIN</v>
      </c>
      <c r="L12" s="50">
        <f>LEN(Skriveni!K12)</f>
        <v>12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31431</v>
      </c>
      <c r="L13" s="50">
        <f>INT(VALUE(RefStr!B12))</f>
        <v>31431</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ČEPIN</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KRALJA ZVONIMIRA 105</v>
      </c>
      <c r="L15" s="50">
        <f>LEN(Skriveni!K15)</f>
        <v>20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22</v>
      </c>
      <c r="L16" s="50">
        <f>INT(VALUE(RefStr!B16))</f>
        <v>22</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8411</v>
      </c>
      <c r="L17" s="50">
        <f>INT(VALUE(RefStr!B18))</f>
        <v>8411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331332</v>
      </c>
      <c r="D19" s="58">
        <f>PRRAS!E29</f>
        <v>1942822</v>
      </c>
      <c r="E19" s="58">
        <v>0</v>
      </c>
      <c r="F19" s="58">
        <v>0</v>
      </c>
      <c r="G19" s="59">
        <f t="shared" si="0"/>
        <v>75905.567999999999</v>
      </c>
      <c r="H19" s="59">
        <f t="shared" si="1"/>
        <v>0</v>
      </c>
      <c r="I19" s="60">
        <v>0</v>
      </c>
      <c r="J19" s="350" t="s">
        <v>4047</v>
      </c>
      <c r="K19" s="50" t="str">
        <f>TEXT(RefStr!B22,"000")</f>
        <v>065</v>
      </c>
      <c r="L19" s="50">
        <f>INT(VALUE(RefStr!B22))</f>
        <v>65</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64176613943</v>
      </c>
      <c r="L21" s="50">
        <f>INT(VALUE(RefStr!K14))</f>
        <v>64176613943</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Mirjana Cvitkušić</v>
      </c>
      <c r="L22" s="50">
        <f>LEN(RefStr!H25)</f>
        <v>17</v>
      </c>
    </row>
    <row r="23" spans="1:12" x14ac:dyDescent="0.2">
      <c r="A23" s="57">
        <v>151</v>
      </c>
      <c r="B23" s="58">
        <f>PRRAS!C33</f>
        <v>22</v>
      </c>
      <c r="C23" s="58">
        <f>PRRAS!D33</f>
        <v>331332</v>
      </c>
      <c r="D23" s="58">
        <f>PRRAS!E33</f>
        <v>1942822</v>
      </c>
      <c r="E23" s="58">
        <v>0</v>
      </c>
      <c r="F23" s="58">
        <v>0</v>
      </c>
      <c r="G23" s="59">
        <f t="shared" si="0"/>
        <v>92773.471999999994</v>
      </c>
      <c r="H23" s="59">
        <f t="shared" si="1"/>
        <v>0</v>
      </c>
      <c r="I23" s="60">
        <v>0</v>
      </c>
      <c r="J23" s="350" t="s">
        <v>3144</v>
      </c>
      <c r="K23" s="50" t="str">
        <f>TRIM(RefStr!H27)</f>
        <v>031381228</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031381275</v>
      </c>
      <c r="L24" s="50">
        <f>LEN(RefStr!K27)</f>
        <v>9</v>
      </c>
    </row>
    <row r="25" spans="1:12" x14ac:dyDescent="0.2">
      <c r="A25" s="57">
        <v>151</v>
      </c>
      <c r="B25" s="58">
        <f>PRRAS!C35</f>
        <v>24</v>
      </c>
      <c r="C25" s="58">
        <f>PRRAS!D35</f>
        <v>126705</v>
      </c>
      <c r="D25" s="58">
        <f>PRRAS!E35</f>
        <v>123740</v>
      </c>
      <c r="E25" s="58">
        <v>0</v>
      </c>
      <c r="F25" s="58">
        <v>0</v>
      </c>
      <c r="G25" s="59">
        <f t="shared" si="0"/>
        <v>8980.44</v>
      </c>
      <c r="H25" s="59">
        <f t="shared" si="1"/>
        <v>0</v>
      </c>
      <c r="I25" s="60">
        <v>0</v>
      </c>
      <c r="J25" s="350" t="s">
        <v>3146</v>
      </c>
      <c r="K25" s="50" t="str">
        <f>TRIM(RefStr!H29)</f>
        <v>mirjana.cvitkusic@cepin.hr</v>
      </c>
      <c r="L25" s="50">
        <f>LEN(RefStr!H29)</f>
        <v>26</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opcina@cepin.hr</v>
      </c>
      <c r="L26" s="50">
        <f>LEN(RefStr!H31)</f>
        <v>15</v>
      </c>
    </row>
    <row r="27" spans="1:12" x14ac:dyDescent="0.2">
      <c r="A27" s="57">
        <v>151</v>
      </c>
      <c r="B27" s="58">
        <f>PRRAS!C37</f>
        <v>26</v>
      </c>
      <c r="C27" s="58">
        <f>PRRAS!D37</f>
        <v>101795</v>
      </c>
      <c r="D27" s="58">
        <f>PRRAS!E37</f>
        <v>120042</v>
      </c>
      <c r="E27" s="58">
        <v>0</v>
      </c>
      <c r="F27" s="58">
        <v>0</v>
      </c>
      <c r="G27" s="59">
        <f t="shared" si="0"/>
        <v>8888.8539999999994</v>
      </c>
      <c r="H27" s="59">
        <f t="shared" si="1"/>
        <v>0</v>
      </c>
      <c r="I27" s="60">
        <v>0</v>
      </c>
      <c r="J27" s="350" t="s">
        <v>3148</v>
      </c>
      <c r="K27" s="50" t="str">
        <f>TRIM(RefStr!H33)</f>
        <v>Dražen Tonkovac</v>
      </c>
      <c r="L27" s="50">
        <f>LEN(RefStr!H33)</f>
        <v>15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870.129.735,79</v>
      </c>
      <c r="L28" s="50">
        <f>SUM(G2:G1561)</f>
        <v>870129735.79000032</v>
      </c>
    </row>
    <row r="29" spans="1:12" x14ac:dyDescent="0.2">
      <c r="A29" s="57">
        <v>151</v>
      </c>
      <c r="B29" s="58">
        <f>PRRAS!C39</f>
        <v>28</v>
      </c>
      <c r="C29" s="58">
        <f>PRRAS!D39</f>
        <v>24910</v>
      </c>
      <c r="D29" s="58">
        <f>PRRAS!E39</f>
        <v>3698</v>
      </c>
      <c r="E29" s="58">
        <v>0</v>
      </c>
      <c r="F29" s="58">
        <v>0</v>
      </c>
      <c r="G29" s="59">
        <f t="shared" si="0"/>
        <v>904.56799999999998</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425152314.77899992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423119542.27200007</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18702806.038999997</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223603</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2931469.7000000007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2734729</v>
      </c>
      <c r="D46" s="58">
        <f>PRRAS!E56</f>
        <v>1937931</v>
      </c>
      <c r="E46" s="58">
        <v>0</v>
      </c>
      <c r="F46" s="58">
        <v>0</v>
      </c>
      <c r="G46" s="59">
        <f t="shared" si="0"/>
        <v>297476.59499999997</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666983</v>
      </c>
      <c r="E50" s="58">
        <v>0</v>
      </c>
      <c r="F50" s="58">
        <v>0</v>
      </c>
      <c r="G50" s="59">
        <f t="shared" si="0"/>
        <v>65364.334000000003</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107735</v>
      </c>
      <c r="E53" s="58">
        <v>0</v>
      </c>
      <c r="F53" s="58">
        <v>0</v>
      </c>
      <c r="G53" s="59">
        <f t="shared" si="0"/>
        <v>11204.439999999999</v>
      </c>
      <c r="H53" s="59">
        <f t="shared" si="1"/>
        <v>0</v>
      </c>
      <c r="I53" s="60">
        <v>0</v>
      </c>
    </row>
    <row r="54" spans="1:9" x14ac:dyDescent="0.2">
      <c r="A54" s="57">
        <v>151</v>
      </c>
      <c r="B54" s="58">
        <f>PRRAS!C64</f>
        <v>53</v>
      </c>
      <c r="C54" s="58">
        <f>PRRAS!D64</f>
        <v>0</v>
      </c>
      <c r="D54" s="58">
        <f>PRRAS!E64</f>
        <v>559248</v>
      </c>
      <c r="E54" s="58">
        <v>0</v>
      </c>
      <c r="F54" s="58">
        <v>0</v>
      </c>
      <c r="G54" s="59">
        <f t="shared" si="0"/>
        <v>59280.288</v>
      </c>
      <c r="H54" s="59">
        <f t="shared" si="1"/>
        <v>0</v>
      </c>
      <c r="I54" s="60">
        <v>0</v>
      </c>
    </row>
    <row r="55" spans="1:9" x14ac:dyDescent="0.2">
      <c r="A55" s="57">
        <v>151</v>
      </c>
      <c r="B55" s="58">
        <f>PRRAS!C65</f>
        <v>54</v>
      </c>
      <c r="C55" s="58">
        <f>PRRAS!D65</f>
        <v>2443412</v>
      </c>
      <c r="D55" s="58">
        <f>PRRAS!E65</f>
        <v>987605</v>
      </c>
      <c r="E55" s="58">
        <v>0</v>
      </c>
      <c r="F55" s="58">
        <v>0</v>
      </c>
      <c r="G55" s="59">
        <f t="shared" si="0"/>
        <v>238605.58799999999</v>
      </c>
      <c r="H55" s="59">
        <f t="shared" si="1"/>
        <v>0</v>
      </c>
      <c r="I55" s="60">
        <v>0</v>
      </c>
    </row>
    <row r="56" spans="1:9" x14ac:dyDescent="0.2">
      <c r="A56" s="57">
        <v>151</v>
      </c>
      <c r="B56" s="58">
        <f>PRRAS!C66</f>
        <v>55</v>
      </c>
      <c r="C56" s="58">
        <f>PRRAS!D66</f>
        <v>1780412</v>
      </c>
      <c r="D56" s="58">
        <f>PRRAS!E66</f>
        <v>487605</v>
      </c>
      <c r="E56" s="58">
        <v>0</v>
      </c>
      <c r="F56" s="58">
        <v>0</v>
      </c>
      <c r="G56" s="59">
        <f t="shared" si="0"/>
        <v>151559.21</v>
      </c>
      <c r="H56" s="59">
        <f t="shared" si="1"/>
        <v>0</v>
      </c>
      <c r="I56" s="60">
        <v>0</v>
      </c>
    </row>
    <row r="57" spans="1:9" x14ac:dyDescent="0.2">
      <c r="A57" s="57">
        <v>151</v>
      </c>
      <c r="B57" s="58">
        <f>PRRAS!C67</f>
        <v>56</v>
      </c>
      <c r="C57" s="58">
        <f>PRRAS!D67</f>
        <v>663000</v>
      </c>
      <c r="D57" s="58">
        <f>PRRAS!E67</f>
        <v>500000</v>
      </c>
      <c r="E57" s="58">
        <v>0</v>
      </c>
      <c r="F57" s="58">
        <v>0</v>
      </c>
      <c r="G57" s="59">
        <f t="shared" si="0"/>
        <v>93128</v>
      </c>
      <c r="H57" s="59">
        <f t="shared" si="1"/>
        <v>0</v>
      </c>
      <c r="I57" s="60">
        <v>0</v>
      </c>
    </row>
    <row r="58" spans="1:9" x14ac:dyDescent="0.2">
      <c r="A58" s="57">
        <v>151</v>
      </c>
      <c r="B58" s="58">
        <f>PRRAS!C68</f>
        <v>57</v>
      </c>
      <c r="C58" s="58">
        <f>PRRAS!D68</f>
        <v>291317</v>
      </c>
      <c r="D58" s="58">
        <f>PRRAS!E68</f>
        <v>283343</v>
      </c>
      <c r="E58" s="58">
        <v>0</v>
      </c>
      <c r="F58" s="58">
        <v>0</v>
      </c>
      <c r="G58" s="59">
        <f t="shared" si="0"/>
        <v>48906.171000000002</v>
      </c>
      <c r="H58" s="59">
        <f t="shared" si="1"/>
        <v>0</v>
      </c>
      <c r="I58" s="60">
        <v>0</v>
      </c>
    </row>
    <row r="59" spans="1:9" x14ac:dyDescent="0.2">
      <c r="A59" s="57">
        <v>151</v>
      </c>
      <c r="B59" s="58">
        <f>PRRAS!C69</f>
        <v>58</v>
      </c>
      <c r="C59" s="58">
        <f>PRRAS!D69</f>
        <v>291317</v>
      </c>
      <c r="D59" s="58">
        <f>PRRAS!E69</f>
        <v>283343</v>
      </c>
      <c r="E59" s="58">
        <v>0</v>
      </c>
      <c r="F59" s="58">
        <v>0</v>
      </c>
      <c r="G59" s="59">
        <f t="shared" si="0"/>
        <v>49764.173999999999</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3002989</v>
      </c>
      <c r="D75" s="58">
        <f>PRRAS!E85</f>
        <v>2574354</v>
      </c>
      <c r="E75" s="58">
        <v>0</v>
      </c>
      <c r="F75" s="58">
        <v>0</v>
      </c>
      <c r="G75" s="59">
        <f t="shared" si="2"/>
        <v>603225.57799999998</v>
      </c>
      <c r="H75" s="59">
        <f t="shared" si="3"/>
        <v>0</v>
      </c>
      <c r="I75" s="60">
        <v>0</v>
      </c>
    </row>
    <row r="76" spans="1:9" x14ac:dyDescent="0.2">
      <c r="A76" s="57">
        <v>151</v>
      </c>
      <c r="B76" s="58">
        <f>PRRAS!C86</f>
        <v>75</v>
      </c>
      <c r="C76" s="58">
        <f>PRRAS!D86</f>
        <v>8639</v>
      </c>
      <c r="D76" s="58">
        <f>PRRAS!E86</f>
        <v>56037</v>
      </c>
      <c r="E76" s="58">
        <v>0</v>
      </c>
      <c r="F76" s="58">
        <v>0</v>
      </c>
      <c r="G76" s="59">
        <f t="shared" si="2"/>
        <v>9053.4750000000004</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1368</v>
      </c>
      <c r="D78" s="58">
        <f>PRRAS!E88</f>
        <v>740</v>
      </c>
      <c r="E78" s="58">
        <v>0</v>
      </c>
      <c r="F78" s="58">
        <v>0</v>
      </c>
      <c r="G78" s="59">
        <f t="shared" si="2"/>
        <v>219.29599999999999</v>
      </c>
      <c r="H78" s="59">
        <f t="shared" si="3"/>
        <v>0</v>
      </c>
      <c r="I78" s="60">
        <v>0</v>
      </c>
    </row>
    <row r="79" spans="1:9" x14ac:dyDescent="0.2">
      <c r="A79" s="57">
        <v>151</v>
      </c>
      <c r="B79" s="58">
        <f>PRRAS!C89</f>
        <v>78</v>
      </c>
      <c r="C79" s="58">
        <f>PRRAS!D89</f>
        <v>6576</v>
      </c>
      <c r="D79" s="58">
        <f>PRRAS!E89</f>
        <v>53630</v>
      </c>
      <c r="E79" s="58">
        <v>0</v>
      </c>
      <c r="F79" s="58">
        <v>0</v>
      </c>
      <c r="G79" s="59">
        <f t="shared" si="2"/>
        <v>8879.2080000000005</v>
      </c>
      <c r="H79" s="59">
        <f t="shared" si="3"/>
        <v>0</v>
      </c>
      <c r="I79" s="60">
        <v>0</v>
      </c>
    </row>
    <row r="80" spans="1:9" x14ac:dyDescent="0.2">
      <c r="A80" s="57">
        <v>151</v>
      </c>
      <c r="B80" s="58">
        <f>PRRAS!C90</f>
        <v>79</v>
      </c>
      <c r="C80" s="58">
        <f>PRRAS!D90</f>
        <v>1</v>
      </c>
      <c r="D80" s="58">
        <f>PRRAS!E90</f>
        <v>0</v>
      </c>
      <c r="E80" s="58">
        <v>0</v>
      </c>
      <c r="F80" s="58">
        <v>0</v>
      </c>
      <c r="G80" s="59">
        <f t="shared" si="2"/>
        <v>7.9000000000000001E-2</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694</v>
      </c>
      <c r="D83" s="58">
        <f>PRRAS!E93</f>
        <v>1667</v>
      </c>
      <c r="E83" s="58">
        <v>0</v>
      </c>
      <c r="F83" s="58">
        <v>0</v>
      </c>
      <c r="G83" s="59">
        <f t="shared" si="2"/>
        <v>330.29599999999999</v>
      </c>
      <c r="H83" s="59">
        <f t="shared" si="3"/>
        <v>0</v>
      </c>
      <c r="I83" s="60">
        <v>0</v>
      </c>
    </row>
    <row r="84" spans="1:9" x14ac:dyDescent="0.2">
      <c r="A84" s="57">
        <v>151</v>
      </c>
      <c r="B84" s="58">
        <f>PRRAS!C94</f>
        <v>83</v>
      </c>
      <c r="C84" s="58">
        <f>PRRAS!D94</f>
        <v>2994350</v>
      </c>
      <c r="D84" s="58">
        <f>PRRAS!E94</f>
        <v>2518317</v>
      </c>
      <c r="E84" s="58">
        <v>0</v>
      </c>
      <c r="F84" s="58">
        <v>0</v>
      </c>
      <c r="G84" s="59">
        <f t="shared" si="2"/>
        <v>666571.67200000002</v>
      </c>
      <c r="H84" s="59">
        <f t="shared" si="3"/>
        <v>0</v>
      </c>
      <c r="I84" s="60">
        <v>0</v>
      </c>
    </row>
    <row r="85" spans="1:9" x14ac:dyDescent="0.2">
      <c r="A85" s="57">
        <v>151</v>
      </c>
      <c r="B85" s="58">
        <f>PRRAS!C95</f>
        <v>84</v>
      </c>
      <c r="C85" s="58">
        <f>PRRAS!D95</f>
        <v>525965</v>
      </c>
      <c r="D85" s="58">
        <f>PRRAS!E95</f>
        <v>323072</v>
      </c>
      <c r="E85" s="58">
        <v>0</v>
      </c>
      <c r="F85" s="58">
        <v>0</v>
      </c>
      <c r="G85" s="59">
        <f t="shared" si="2"/>
        <v>98457.156000000003</v>
      </c>
      <c r="H85" s="59">
        <f t="shared" si="3"/>
        <v>0</v>
      </c>
      <c r="I85" s="60">
        <v>0</v>
      </c>
    </row>
    <row r="86" spans="1:9" x14ac:dyDescent="0.2">
      <c r="A86" s="57">
        <v>151</v>
      </c>
      <c r="B86" s="58">
        <f>PRRAS!C96</f>
        <v>85</v>
      </c>
      <c r="C86" s="58">
        <f>PRRAS!D96</f>
        <v>2309093</v>
      </c>
      <c r="D86" s="58">
        <f>PRRAS!E96</f>
        <v>2064648</v>
      </c>
      <c r="E86" s="58">
        <v>0</v>
      </c>
      <c r="F86" s="58">
        <v>0</v>
      </c>
      <c r="G86" s="59">
        <f t="shared" si="2"/>
        <v>547263.06500000006</v>
      </c>
      <c r="H86" s="59">
        <f t="shared" si="3"/>
        <v>0</v>
      </c>
      <c r="I86" s="60">
        <v>0</v>
      </c>
    </row>
    <row r="87" spans="1:9" x14ac:dyDescent="0.2">
      <c r="A87" s="57">
        <v>151</v>
      </c>
      <c r="B87" s="58">
        <f>PRRAS!C97</f>
        <v>86</v>
      </c>
      <c r="C87" s="58">
        <f>PRRAS!D97</f>
        <v>1390</v>
      </c>
      <c r="D87" s="58">
        <f>PRRAS!E97</f>
        <v>886</v>
      </c>
      <c r="E87" s="58">
        <v>0</v>
      </c>
      <c r="F87" s="58">
        <v>0</v>
      </c>
      <c r="G87" s="59">
        <f t="shared" si="2"/>
        <v>271.93199999999996</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157902</v>
      </c>
      <c r="D90" s="58">
        <f>PRRAS!E100</f>
        <v>129711</v>
      </c>
      <c r="E90" s="58">
        <v>0</v>
      </c>
      <c r="F90" s="58">
        <v>0</v>
      </c>
      <c r="G90" s="59">
        <f t="shared" si="2"/>
        <v>37141.835999999996</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3698322</v>
      </c>
      <c r="D106" s="58">
        <f>PRRAS!E116</f>
        <v>2743175</v>
      </c>
      <c r="E106" s="58">
        <v>0</v>
      </c>
      <c r="F106" s="58">
        <v>0</v>
      </c>
      <c r="G106" s="59">
        <f t="shared" si="2"/>
        <v>964390.55999999994</v>
      </c>
      <c r="H106" s="59">
        <f t="shared" si="3"/>
        <v>0</v>
      </c>
      <c r="I106" s="60">
        <v>0</v>
      </c>
    </row>
    <row r="107" spans="1:9" x14ac:dyDescent="0.2">
      <c r="A107" s="57">
        <v>151</v>
      </c>
      <c r="B107" s="58">
        <f>PRRAS!C117</f>
        <v>106</v>
      </c>
      <c r="C107" s="58">
        <f>PRRAS!D117</f>
        <v>16297</v>
      </c>
      <c r="D107" s="58">
        <f>PRRAS!E117</f>
        <v>18043</v>
      </c>
      <c r="E107" s="58">
        <v>0</v>
      </c>
      <c r="F107" s="58">
        <v>0</v>
      </c>
      <c r="G107" s="59">
        <f t="shared" si="2"/>
        <v>5552.598</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13687</v>
      </c>
      <c r="D110" s="58">
        <f>PRRAS!E120</f>
        <v>4968</v>
      </c>
      <c r="E110" s="58">
        <v>0</v>
      </c>
      <c r="F110" s="58">
        <v>0</v>
      </c>
      <c r="G110" s="59">
        <f t="shared" si="2"/>
        <v>2574.9070000000002</v>
      </c>
      <c r="H110" s="59">
        <f t="shared" si="3"/>
        <v>0</v>
      </c>
      <c r="I110" s="60">
        <v>0</v>
      </c>
    </row>
    <row r="111" spans="1:9" x14ac:dyDescent="0.2">
      <c r="A111" s="57">
        <v>151</v>
      </c>
      <c r="B111" s="58">
        <f>PRRAS!C121</f>
        <v>110</v>
      </c>
      <c r="C111" s="58">
        <f>PRRAS!D121</f>
        <v>2610</v>
      </c>
      <c r="D111" s="58">
        <f>PRRAS!E121</f>
        <v>13075</v>
      </c>
      <c r="E111" s="58">
        <v>0</v>
      </c>
      <c r="F111" s="58">
        <v>0</v>
      </c>
      <c r="G111" s="59">
        <f t="shared" si="2"/>
        <v>3163.6</v>
      </c>
      <c r="H111" s="59">
        <f t="shared" si="3"/>
        <v>0</v>
      </c>
      <c r="I111" s="60">
        <v>0</v>
      </c>
    </row>
    <row r="112" spans="1:9" x14ac:dyDescent="0.2">
      <c r="A112" s="57">
        <v>151</v>
      </c>
      <c r="B112" s="58">
        <f>PRRAS!C122</f>
        <v>111</v>
      </c>
      <c r="C112" s="58">
        <f>PRRAS!D122</f>
        <v>400373</v>
      </c>
      <c r="D112" s="58">
        <f>PRRAS!E122</f>
        <v>362368</v>
      </c>
      <c r="E112" s="58">
        <v>0</v>
      </c>
      <c r="F112" s="58">
        <v>0</v>
      </c>
      <c r="G112" s="59">
        <f t="shared" si="2"/>
        <v>124887.099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63604</v>
      </c>
      <c r="D114" s="58">
        <f>PRRAS!E124</f>
        <v>37621</v>
      </c>
      <c r="E114" s="58">
        <v>0</v>
      </c>
      <c r="F114" s="58">
        <v>0</v>
      </c>
      <c r="G114" s="59">
        <f t="shared" si="2"/>
        <v>15689.598</v>
      </c>
      <c r="H114" s="59">
        <f t="shared" si="3"/>
        <v>0</v>
      </c>
      <c r="I114" s="60">
        <v>0</v>
      </c>
    </row>
    <row r="115" spans="1:9" x14ac:dyDescent="0.2">
      <c r="A115" s="57">
        <v>151</v>
      </c>
      <c r="B115" s="58">
        <f>PRRAS!C125</f>
        <v>114</v>
      </c>
      <c r="C115" s="58">
        <f>PRRAS!D125</f>
        <v>7483</v>
      </c>
      <c r="D115" s="58">
        <f>PRRAS!E125</f>
        <v>14782</v>
      </c>
      <c r="E115" s="58">
        <v>0</v>
      </c>
      <c r="F115" s="58">
        <v>0</v>
      </c>
      <c r="G115" s="59">
        <f t="shared" si="2"/>
        <v>4223.3580000000002</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329286</v>
      </c>
      <c r="D117" s="58">
        <f>PRRAS!E127</f>
        <v>309965</v>
      </c>
      <c r="E117" s="58">
        <v>0</v>
      </c>
      <c r="F117" s="58">
        <v>0</v>
      </c>
      <c r="G117" s="59">
        <f t="shared" si="2"/>
        <v>110109.05600000001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3281652</v>
      </c>
      <c r="D120" s="58">
        <f>PRRAS!E130</f>
        <v>2362764</v>
      </c>
      <c r="E120" s="58">
        <v>0</v>
      </c>
      <c r="F120" s="58">
        <v>0</v>
      </c>
      <c r="G120" s="59">
        <f t="shared" si="2"/>
        <v>952854.41999999993</v>
      </c>
      <c r="H120" s="59">
        <f t="shared" si="3"/>
        <v>0</v>
      </c>
      <c r="I120" s="60">
        <v>0</v>
      </c>
    </row>
    <row r="121" spans="1:9" x14ac:dyDescent="0.2">
      <c r="A121" s="57">
        <v>151</v>
      </c>
      <c r="B121" s="58">
        <f>PRRAS!C131</f>
        <v>120</v>
      </c>
      <c r="C121" s="58">
        <f>PRRAS!D131</f>
        <v>1743764</v>
      </c>
      <c r="D121" s="58">
        <f>PRRAS!E131</f>
        <v>803612</v>
      </c>
      <c r="E121" s="58">
        <v>0</v>
      </c>
      <c r="F121" s="58">
        <v>0</v>
      </c>
      <c r="G121" s="59">
        <f t="shared" si="2"/>
        <v>402118.56</v>
      </c>
      <c r="H121" s="59">
        <f t="shared" si="3"/>
        <v>0</v>
      </c>
      <c r="I121" s="60">
        <v>0</v>
      </c>
    </row>
    <row r="122" spans="1:9" x14ac:dyDescent="0.2">
      <c r="A122" s="57">
        <v>151</v>
      </c>
      <c r="B122" s="58">
        <f>PRRAS!C132</f>
        <v>121</v>
      </c>
      <c r="C122" s="58">
        <f>PRRAS!D132</f>
        <v>1537888</v>
      </c>
      <c r="D122" s="58">
        <f>PRRAS!E132</f>
        <v>1559152</v>
      </c>
      <c r="E122" s="58">
        <v>0</v>
      </c>
      <c r="F122" s="58">
        <v>0</v>
      </c>
      <c r="G122" s="59">
        <f t="shared" si="2"/>
        <v>563399.23199999996</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106782</v>
      </c>
      <c r="D124" s="58">
        <f>PRRAS!E134</f>
        <v>193064</v>
      </c>
      <c r="E124" s="58">
        <v>0</v>
      </c>
      <c r="F124" s="58">
        <v>0</v>
      </c>
      <c r="G124" s="59">
        <f t="shared" si="2"/>
        <v>60627.93</v>
      </c>
      <c r="H124" s="59">
        <f t="shared" si="3"/>
        <v>0</v>
      </c>
      <c r="I124" s="60">
        <v>0</v>
      </c>
    </row>
    <row r="125" spans="1:9" x14ac:dyDescent="0.2">
      <c r="A125" s="57">
        <v>151</v>
      </c>
      <c r="B125" s="58">
        <f>PRRAS!C135</f>
        <v>124</v>
      </c>
      <c r="C125" s="58">
        <f>PRRAS!D135</f>
        <v>106782</v>
      </c>
      <c r="D125" s="58">
        <f>PRRAS!E135</f>
        <v>193064</v>
      </c>
      <c r="E125" s="58">
        <v>0</v>
      </c>
      <c r="F125" s="58">
        <v>0</v>
      </c>
      <c r="G125" s="59">
        <f t="shared" si="2"/>
        <v>61120.84</v>
      </c>
      <c r="H125" s="59">
        <f t="shared" si="3"/>
        <v>0</v>
      </c>
      <c r="I125" s="60">
        <v>0</v>
      </c>
    </row>
    <row r="126" spans="1:9" x14ac:dyDescent="0.2">
      <c r="A126" s="57">
        <v>151</v>
      </c>
      <c r="B126" s="58">
        <f>PRRAS!C136</f>
        <v>125</v>
      </c>
      <c r="C126" s="58">
        <f>PRRAS!D136</f>
        <v>150</v>
      </c>
      <c r="D126" s="58">
        <f>PRRAS!E136</f>
        <v>600</v>
      </c>
      <c r="E126" s="58">
        <v>0</v>
      </c>
      <c r="F126" s="58">
        <v>0</v>
      </c>
      <c r="G126" s="59">
        <f t="shared" si="2"/>
        <v>168.75</v>
      </c>
      <c r="H126" s="59">
        <f t="shared" si="3"/>
        <v>0</v>
      </c>
      <c r="I126" s="60">
        <v>0</v>
      </c>
    </row>
    <row r="127" spans="1:9" x14ac:dyDescent="0.2">
      <c r="A127" s="57">
        <v>151</v>
      </c>
      <c r="B127" s="58">
        <f>PRRAS!C137</f>
        <v>126</v>
      </c>
      <c r="C127" s="58">
        <f>PRRAS!D137</f>
        <v>106632</v>
      </c>
      <c r="D127" s="58">
        <f>PRRAS!E137</f>
        <v>192464</v>
      </c>
      <c r="E127" s="58">
        <v>0</v>
      </c>
      <c r="F127" s="58">
        <v>0</v>
      </c>
      <c r="G127" s="59">
        <f t="shared" si="2"/>
        <v>61936.56</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0</v>
      </c>
      <c r="D131" s="58">
        <f>PRRAS!E141</f>
        <v>0</v>
      </c>
      <c r="E131" s="58">
        <v>0</v>
      </c>
      <c r="F131" s="58">
        <v>0</v>
      </c>
      <c r="G131" s="59">
        <f t="shared" si="4"/>
        <v>0</v>
      </c>
      <c r="H131" s="59">
        <f t="shared" si="5"/>
        <v>0</v>
      </c>
      <c r="I131" s="60">
        <v>0</v>
      </c>
    </row>
    <row r="132" spans="1:9" x14ac:dyDescent="0.2">
      <c r="A132" s="57">
        <v>151</v>
      </c>
      <c r="B132" s="58">
        <f>PRRAS!C142</f>
        <v>131</v>
      </c>
      <c r="C132" s="58">
        <f>PRRAS!D142</f>
        <v>0</v>
      </c>
      <c r="D132" s="58">
        <f>PRRAS!E142</f>
        <v>0</v>
      </c>
      <c r="E132" s="58">
        <v>0</v>
      </c>
      <c r="F132" s="58">
        <v>0</v>
      </c>
      <c r="G132" s="59">
        <f t="shared" si="4"/>
        <v>0</v>
      </c>
      <c r="H132" s="59">
        <f t="shared" si="5"/>
        <v>0</v>
      </c>
      <c r="I132" s="60">
        <v>0</v>
      </c>
    </row>
    <row r="133" spans="1:9" x14ac:dyDescent="0.2">
      <c r="A133" s="57">
        <v>151</v>
      </c>
      <c r="B133" s="58">
        <f>PRRAS!C143</f>
        <v>132</v>
      </c>
      <c r="C133" s="58">
        <f>PRRAS!D143</f>
        <v>0</v>
      </c>
      <c r="D133" s="58">
        <f>PRRAS!E143</f>
        <v>0</v>
      </c>
      <c r="E133" s="58">
        <v>0</v>
      </c>
      <c r="F133" s="58">
        <v>0</v>
      </c>
      <c r="G133" s="59">
        <f t="shared" si="4"/>
        <v>0</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34508</v>
      </c>
      <c r="D137" s="58">
        <f>PRRAS!E147</f>
        <v>2572</v>
      </c>
      <c r="E137" s="58">
        <v>0</v>
      </c>
      <c r="F137" s="58">
        <v>0</v>
      </c>
      <c r="G137" s="59">
        <f t="shared" si="4"/>
        <v>5392.6720000000005</v>
      </c>
      <c r="H137" s="59">
        <f t="shared" si="5"/>
        <v>0</v>
      </c>
      <c r="I137" s="60">
        <v>0</v>
      </c>
    </row>
    <row r="138" spans="1:9" x14ac:dyDescent="0.2">
      <c r="A138" s="57">
        <v>151</v>
      </c>
      <c r="B138" s="58">
        <f>PRRAS!C148</f>
        <v>137</v>
      </c>
      <c r="C138" s="58">
        <f>PRRAS!D148</f>
        <v>28580</v>
      </c>
      <c r="D138" s="58">
        <f>PRRAS!E148</f>
        <v>2572</v>
      </c>
      <c r="E138" s="58">
        <v>0</v>
      </c>
      <c r="F138" s="58">
        <v>0</v>
      </c>
      <c r="G138" s="59">
        <f t="shared" si="4"/>
        <v>4620.1880000000001</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49</v>
      </c>
      <c r="D141" s="58">
        <f>PRRAS!E151</f>
        <v>372</v>
      </c>
      <c r="E141" s="58">
        <v>0</v>
      </c>
      <c r="F141" s="58">
        <v>0</v>
      </c>
      <c r="G141" s="59">
        <f t="shared" si="4"/>
        <v>111.02000000000001</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28531</v>
      </c>
      <c r="D147" s="58">
        <f>PRRAS!E157</f>
        <v>2200</v>
      </c>
      <c r="E147" s="58">
        <v>0</v>
      </c>
      <c r="F147" s="58">
        <v>0</v>
      </c>
      <c r="G147" s="59">
        <f t="shared" si="4"/>
        <v>4807.9259999999995</v>
      </c>
      <c r="H147" s="59">
        <f t="shared" si="5"/>
        <v>0</v>
      </c>
      <c r="I147" s="60">
        <v>0</v>
      </c>
    </row>
    <row r="148" spans="1:9" x14ac:dyDescent="0.2">
      <c r="A148" s="57">
        <v>151</v>
      </c>
      <c r="B148" s="58">
        <f>PRRAS!C158</f>
        <v>147</v>
      </c>
      <c r="C148" s="58">
        <f>PRRAS!D158</f>
        <v>5928</v>
      </c>
      <c r="D148" s="58">
        <f>PRRAS!E158</f>
        <v>0</v>
      </c>
      <c r="E148" s="58">
        <v>0</v>
      </c>
      <c r="F148" s="58">
        <v>0</v>
      </c>
      <c r="G148" s="59">
        <f t="shared" si="4"/>
        <v>871.41599999999994</v>
      </c>
      <c r="H148" s="59">
        <f t="shared" si="5"/>
        <v>0</v>
      </c>
      <c r="I148" s="60">
        <v>0</v>
      </c>
    </row>
    <row r="149" spans="1:9" x14ac:dyDescent="0.2">
      <c r="A149" s="57">
        <v>151</v>
      </c>
      <c r="B149" s="58">
        <f>PRRAS!C159</f>
        <v>148</v>
      </c>
      <c r="C149" s="58">
        <f>PRRAS!D159</f>
        <v>14800559</v>
      </c>
      <c r="D149" s="58">
        <f>PRRAS!E159</f>
        <v>17875455</v>
      </c>
      <c r="E149" s="58">
        <v>0</v>
      </c>
      <c r="F149" s="58">
        <v>0</v>
      </c>
      <c r="G149" s="59">
        <f t="shared" si="4"/>
        <v>7481617.4119999995</v>
      </c>
      <c r="H149" s="59">
        <f t="shared" si="5"/>
        <v>0</v>
      </c>
      <c r="I149" s="60">
        <v>0</v>
      </c>
    </row>
    <row r="150" spans="1:9" x14ac:dyDescent="0.2">
      <c r="A150" s="57">
        <v>151</v>
      </c>
      <c r="B150" s="58">
        <f>PRRAS!C160</f>
        <v>149</v>
      </c>
      <c r="C150" s="58">
        <f>PRRAS!D160</f>
        <v>2494060</v>
      </c>
      <c r="D150" s="58">
        <f>PRRAS!E160</f>
        <v>2978272</v>
      </c>
      <c r="E150" s="58">
        <v>0</v>
      </c>
      <c r="F150" s="58">
        <v>0</v>
      </c>
      <c r="G150" s="59">
        <f t="shared" si="4"/>
        <v>1259139.996</v>
      </c>
      <c r="H150" s="59">
        <f t="shared" si="5"/>
        <v>0</v>
      </c>
      <c r="I150" s="60">
        <v>0</v>
      </c>
    </row>
    <row r="151" spans="1:9" x14ac:dyDescent="0.2">
      <c r="A151" s="57">
        <v>151</v>
      </c>
      <c r="B151" s="58">
        <f>PRRAS!C161</f>
        <v>150</v>
      </c>
      <c r="C151" s="58">
        <f>PRRAS!D161</f>
        <v>1919030</v>
      </c>
      <c r="D151" s="58">
        <f>PRRAS!E161</f>
        <v>2324450</v>
      </c>
      <c r="E151" s="58">
        <v>0</v>
      </c>
      <c r="F151" s="58">
        <v>0</v>
      </c>
      <c r="G151" s="59">
        <f t="shared" si="4"/>
        <v>985189.5</v>
      </c>
      <c r="H151" s="59">
        <f t="shared" si="5"/>
        <v>0</v>
      </c>
      <c r="I151" s="60">
        <v>0</v>
      </c>
    </row>
    <row r="152" spans="1:9" x14ac:dyDescent="0.2">
      <c r="A152" s="57">
        <v>151</v>
      </c>
      <c r="B152" s="58">
        <f>PRRAS!C162</f>
        <v>151</v>
      </c>
      <c r="C152" s="58">
        <f>PRRAS!D162</f>
        <v>1919030</v>
      </c>
      <c r="D152" s="58">
        <f>PRRAS!E162</f>
        <v>2324450</v>
      </c>
      <c r="E152" s="58">
        <v>0</v>
      </c>
      <c r="F152" s="58">
        <v>0</v>
      </c>
      <c r="G152" s="59">
        <f t="shared" si="4"/>
        <v>991757.42999999993</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258532</v>
      </c>
      <c r="D156" s="58">
        <f>PRRAS!E166</f>
        <v>268753</v>
      </c>
      <c r="E156" s="58">
        <v>0</v>
      </c>
      <c r="F156" s="58">
        <v>0</v>
      </c>
      <c r="G156" s="59">
        <f t="shared" si="4"/>
        <v>123385.89</v>
      </c>
      <c r="H156" s="59">
        <f t="shared" si="5"/>
        <v>0</v>
      </c>
      <c r="I156" s="60">
        <v>0</v>
      </c>
    </row>
    <row r="157" spans="1:9" x14ac:dyDescent="0.2">
      <c r="A157" s="57">
        <v>151</v>
      </c>
      <c r="B157" s="58">
        <f>PRRAS!C167</f>
        <v>156</v>
      </c>
      <c r="C157" s="58">
        <f>PRRAS!D167</f>
        <v>316498</v>
      </c>
      <c r="D157" s="58">
        <f>PRRAS!E167</f>
        <v>385069</v>
      </c>
      <c r="E157" s="58">
        <v>0</v>
      </c>
      <c r="F157" s="58">
        <v>0</v>
      </c>
      <c r="G157" s="59">
        <f t="shared" si="4"/>
        <v>169515.21599999999</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285216</v>
      </c>
      <c r="D159" s="58">
        <f>PRRAS!E169</f>
        <v>347010</v>
      </c>
      <c r="E159" s="58">
        <v>0</v>
      </c>
      <c r="F159" s="58">
        <v>0</v>
      </c>
      <c r="G159" s="59">
        <f t="shared" si="4"/>
        <v>154719.288</v>
      </c>
      <c r="H159" s="59">
        <f t="shared" si="5"/>
        <v>0</v>
      </c>
      <c r="I159" s="60">
        <v>0</v>
      </c>
    </row>
    <row r="160" spans="1:9" x14ac:dyDescent="0.2">
      <c r="A160" s="57">
        <v>151</v>
      </c>
      <c r="B160" s="58">
        <f>PRRAS!C170</f>
        <v>159</v>
      </c>
      <c r="C160" s="58">
        <f>PRRAS!D170</f>
        <v>31282</v>
      </c>
      <c r="D160" s="58">
        <f>PRRAS!E170</f>
        <v>38059</v>
      </c>
      <c r="E160" s="58">
        <v>0</v>
      </c>
      <c r="F160" s="58">
        <v>0</v>
      </c>
      <c r="G160" s="59">
        <f t="shared" si="4"/>
        <v>17076.599999999999</v>
      </c>
      <c r="H160" s="59">
        <f t="shared" si="5"/>
        <v>0</v>
      </c>
      <c r="I160" s="60">
        <v>0</v>
      </c>
    </row>
    <row r="161" spans="1:9" x14ac:dyDescent="0.2">
      <c r="A161" s="57">
        <v>151</v>
      </c>
      <c r="B161" s="58">
        <f>PRRAS!C171</f>
        <v>160</v>
      </c>
      <c r="C161" s="58">
        <f>PRRAS!D171</f>
        <v>7843414</v>
      </c>
      <c r="D161" s="58">
        <f>PRRAS!E171</f>
        <v>9078370</v>
      </c>
      <c r="E161" s="58">
        <v>0</v>
      </c>
      <c r="F161" s="58">
        <v>0</v>
      </c>
      <c r="G161" s="59">
        <f t="shared" si="4"/>
        <v>4160024.64</v>
      </c>
      <c r="H161" s="59">
        <f t="shared" si="5"/>
        <v>0</v>
      </c>
      <c r="I161" s="60">
        <v>0</v>
      </c>
    </row>
    <row r="162" spans="1:9" x14ac:dyDescent="0.2">
      <c r="A162" s="57">
        <v>151</v>
      </c>
      <c r="B162" s="58">
        <f>PRRAS!C172</f>
        <v>161</v>
      </c>
      <c r="C162" s="58">
        <f>PRRAS!D172</f>
        <v>132957</v>
      </c>
      <c r="D162" s="58">
        <f>PRRAS!E172</f>
        <v>161661</v>
      </c>
      <c r="E162" s="58">
        <v>0</v>
      </c>
      <c r="F162" s="58">
        <v>0</v>
      </c>
      <c r="G162" s="59">
        <f t="shared" si="4"/>
        <v>73460.919000000009</v>
      </c>
      <c r="H162" s="59">
        <f t="shared" si="5"/>
        <v>0</v>
      </c>
      <c r="I162" s="60">
        <v>0</v>
      </c>
    </row>
    <row r="163" spans="1:9" x14ac:dyDescent="0.2">
      <c r="A163" s="57">
        <v>151</v>
      </c>
      <c r="B163" s="58">
        <f>PRRAS!C173</f>
        <v>162</v>
      </c>
      <c r="C163" s="58">
        <f>PRRAS!D173</f>
        <v>8715</v>
      </c>
      <c r="D163" s="58">
        <f>PRRAS!E173</f>
        <v>33305</v>
      </c>
      <c r="E163" s="58">
        <v>0</v>
      </c>
      <c r="F163" s="58">
        <v>0</v>
      </c>
      <c r="G163" s="59">
        <f t="shared" si="4"/>
        <v>12202.65</v>
      </c>
      <c r="H163" s="59">
        <f t="shared" si="5"/>
        <v>0</v>
      </c>
      <c r="I163" s="60">
        <v>0</v>
      </c>
    </row>
    <row r="164" spans="1:9" x14ac:dyDescent="0.2">
      <c r="A164" s="57">
        <v>151</v>
      </c>
      <c r="B164" s="58">
        <f>PRRAS!C174</f>
        <v>163</v>
      </c>
      <c r="C164" s="58">
        <f>PRRAS!D174</f>
        <v>115158</v>
      </c>
      <c r="D164" s="58">
        <f>PRRAS!E174</f>
        <v>118856</v>
      </c>
      <c r="E164" s="58">
        <v>0</v>
      </c>
      <c r="F164" s="58">
        <v>0</v>
      </c>
      <c r="G164" s="59">
        <f t="shared" si="4"/>
        <v>57517.810000000005</v>
      </c>
      <c r="H164" s="59">
        <f t="shared" si="5"/>
        <v>0</v>
      </c>
      <c r="I164" s="60">
        <v>0</v>
      </c>
    </row>
    <row r="165" spans="1:9" x14ac:dyDescent="0.2">
      <c r="A165" s="57">
        <v>151</v>
      </c>
      <c r="B165" s="58">
        <f>PRRAS!C175</f>
        <v>164</v>
      </c>
      <c r="C165" s="58">
        <f>PRRAS!D175</f>
        <v>9084</v>
      </c>
      <c r="D165" s="58">
        <f>PRRAS!E175</f>
        <v>9500</v>
      </c>
      <c r="E165" s="58">
        <v>0</v>
      </c>
      <c r="F165" s="58">
        <v>0</v>
      </c>
      <c r="G165" s="59">
        <f t="shared" si="4"/>
        <v>4605.7759999999998</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962577</v>
      </c>
      <c r="D167" s="58">
        <f>PRRAS!E177</f>
        <v>1246385</v>
      </c>
      <c r="E167" s="58">
        <v>0</v>
      </c>
      <c r="F167" s="58">
        <v>0</v>
      </c>
      <c r="G167" s="59">
        <f t="shared" si="4"/>
        <v>573587.60200000007</v>
      </c>
      <c r="H167" s="59">
        <f t="shared" si="5"/>
        <v>0</v>
      </c>
      <c r="I167" s="60">
        <v>0</v>
      </c>
    </row>
    <row r="168" spans="1:9" x14ac:dyDescent="0.2">
      <c r="A168" s="57">
        <v>151</v>
      </c>
      <c r="B168" s="58">
        <f>PRRAS!C178</f>
        <v>167</v>
      </c>
      <c r="C168" s="58">
        <f>PRRAS!D178</f>
        <v>146630</v>
      </c>
      <c r="D168" s="58">
        <f>PRRAS!E178</f>
        <v>145807</v>
      </c>
      <c r="E168" s="58">
        <v>0</v>
      </c>
      <c r="F168" s="58">
        <v>0</v>
      </c>
      <c r="G168" s="59">
        <f t="shared" si="4"/>
        <v>73186.748000000007</v>
      </c>
      <c r="H168" s="59">
        <f t="shared" si="5"/>
        <v>0</v>
      </c>
      <c r="I168" s="60">
        <v>0</v>
      </c>
    </row>
    <row r="169" spans="1:9" x14ac:dyDescent="0.2">
      <c r="A169" s="57">
        <v>151</v>
      </c>
      <c r="B169" s="58">
        <f>PRRAS!C179</f>
        <v>168</v>
      </c>
      <c r="C169" s="58">
        <f>PRRAS!D179</f>
        <v>0</v>
      </c>
      <c r="D169" s="58">
        <f>PRRAS!E179</f>
        <v>56006</v>
      </c>
      <c r="E169" s="58">
        <v>0</v>
      </c>
      <c r="F169" s="58">
        <v>0</v>
      </c>
      <c r="G169" s="59">
        <f t="shared" si="4"/>
        <v>18818.016</v>
      </c>
      <c r="H169" s="59">
        <f t="shared" si="5"/>
        <v>0</v>
      </c>
      <c r="I169" s="60">
        <v>0</v>
      </c>
    </row>
    <row r="170" spans="1:9" x14ac:dyDescent="0.2">
      <c r="A170" s="57">
        <v>151</v>
      </c>
      <c r="B170" s="58">
        <f>PRRAS!C180</f>
        <v>169</v>
      </c>
      <c r="C170" s="58">
        <f>PRRAS!D180</f>
        <v>716315</v>
      </c>
      <c r="D170" s="58">
        <f>PRRAS!E180</f>
        <v>845882</v>
      </c>
      <c r="E170" s="58">
        <v>0</v>
      </c>
      <c r="F170" s="58">
        <v>0</v>
      </c>
      <c r="G170" s="59">
        <f t="shared" si="4"/>
        <v>406965.35100000002</v>
      </c>
      <c r="H170" s="59">
        <f t="shared" si="5"/>
        <v>0</v>
      </c>
      <c r="I170" s="60">
        <v>0</v>
      </c>
    </row>
    <row r="171" spans="1:9" x14ac:dyDescent="0.2">
      <c r="A171" s="57">
        <v>151</v>
      </c>
      <c r="B171" s="58">
        <f>PRRAS!C181</f>
        <v>170</v>
      </c>
      <c r="C171" s="58">
        <f>PRRAS!D181</f>
        <v>89075</v>
      </c>
      <c r="D171" s="58">
        <f>PRRAS!E181</f>
        <v>136295</v>
      </c>
      <c r="E171" s="58">
        <v>0</v>
      </c>
      <c r="F171" s="58">
        <v>0</v>
      </c>
      <c r="G171" s="59">
        <f t="shared" si="4"/>
        <v>61483.05</v>
      </c>
      <c r="H171" s="59">
        <f t="shared" si="5"/>
        <v>0</v>
      </c>
      <c r="I171" s="60">
        <v>0</v>
      </c>
    </row>
    <row r="172" spans="1:9" x14ac:dyDescent="0.2">
      <c r="A172" s="57">
        <v>151</v>
      </c>
      <c r="B172" s="58">
        <f>PRRAS!C182</f>
        <v>171</v>
      </c>
      <c r="C172" s="58">
        <f>PRRAS!D182</f>
        <v>10557</v>
      </c>
      <c r="D172" s="58">
        <f>PRRAS!E182</f>
        <v>55904</v>
      </c>
      <c r="E172" s="58">
        <v>0</v>
      </c>
      <c r="F172" s="58">
        <v>0</v>
      </c>
      <c r="G172" s="59">
        <f t="shared" si="4"/>
        <v>20924.415000000001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6491</v>
      </c>
      <c r="E174" s="58">
        <v>0</v>
      </c>
      <c r="F174" s="58">
        <v>0</v>
      </c>
      <c r="G174" s="59">
        <f t="shared" si="4"/>
        <v>2245.886</v>
      </c>
      <c r="H174" s="59">
        <f t="shared" si="5"/>
        <v>0</v>
      </c>
      <c r="I174" s="60">
        <v>0</v>
      </c>
    </row>
    <row r="175" spans="1:9" x14ac:dyDescent="0.2">
      <c r="A175" s="57">
        <v>151</v>
      </c>
      <c r="B175" s="58">
        <f>PRRAS!C185</f>
        <v>174</v>
      </c>
      <c r="C175" s="58">
        <f>PRRAS!D185</f>
        <v>5609599</v>
      </c>
      <c r="D175" s="58">
        <f>PRRAS!E185</f>
        <v>6589548</v>
      </c>
      <c r="E175" s="58">
        <v>0</v>
      </c>
      <c r="F175" s="58">
        <v>0</v>
      </c>
      <c r="G175" s="59">
        <f t="shared" si="4"/>
        <v>3269232.9299999997</v>
      </c>
      <c r="H175" s="59">
        <f t="shared" si="5"/>
        <v>0</v>
      </c>
      <c r="I175" s="60">
        <v>0</v>
      </c>
    </row>
    <row r="176" spans="1:9" x14ac:dyDescent="0.2">
      <c r="A176" s="57">
        <v>151</v>
      </c>
      <c r="B176" s="58">
        <f>PRRAS!C186</f>
        <v>175</v>
      </c>
      <c r="C176" s="58">
        <f>PRRAS!D186</f>
        <v>275209</v>
      </c>
      <c r="D176" s="58">
        <f>PRRAS!E186</f>
        <v>303553</v>
      </c>
      <c r="E176" s="58">
        <v>0</v>
      </c>
      <c r="F176" s="58">
        <v>0</v>
      </c>
      <c r="G176" s="59">
        <f t="shared" si="4"/>
        <v>154405.125</v>
      </c>
      <c r="H176" s="59">
        <f t="shared" si="5"/>
        <v>0</v>
      </c>
      <c r="I176" s="60">
        <v>0</v>
      </c>
    </row>
    <row r="177" spans="1:9" x14ac:dyDescent="0.2">
      <c r="A177" s="57">
        <v>151</v>
      </c>
      <c r="B177" s="58">
        <f>PRRAS!C187</f>
        <v>176</v>
      </c>
      <c r="C177" s="58">
        <f>PRRAS!D187</f>
        <v>2201664</v>
      </c>
      <c r="D177" s="58">
        <f>PRRAS!E187</f>
        <v>1603547</v>
      </c>
      <c r="E177" s="58">
        <v>0</v>
      </c>
      <c r="F177" s="58">
        <v>0</v>
      </c>
      <c r="G177" s="59">
        <f t="shared" si="4"/>
        <v>951941.40799999994</v>
      </c>
      <c r="H177" s="59">
        <f t="shared" si="5"/>
        <v>0</v>
      </c>
      <c r="I177" s="60">
        <v>0</v>
      </c>
    </row>
    <row r="178" spans="1:9" x14ac:dyDescent="0.2">
      <c r="A178" s="57">
        <v>151</v>
      </c>
      <c r="B178" s="58">
        <f>PRRAS!C188</f>
        <v>177</v>
      </c>
      <c r="C178" s="58">
        <f>PRRAS!D188</f>
        <v>268015</v>
      </c>
      <c r="D178" s="58">
        <f>PRRAS!E188</f>
        <v>288479</v>
      </c>
      <c r="E178" s="58">
        <v>0</v>
      </c>
      <c r="F178" s="58">
        <v>0</v>
      </c>
      <c r="G178" s="59">
        <f t="shared" si="4"/>
        <v>149560.22099999999</v>
      </c>
      <c r="H178" s="59">
        <f t="shared" si="5"/>
        <v>0</v>
      </c>
      <c r="I178" s="60">
        <v>0</v>
      </c>
    </row>
    <row r="179" spans="1:9" x14ac:dyDescent="0.2">
      <c r="A179" s="57">
        <v>151</v>
      </c>
      <c r="B179" s="58">
        <f>PRRAS!C189</f>
        <v>178</v>
      </c>
      <c r="C179" s="58">
        <f>PRRAS!D189</f>
        <v>1961316</v>
      </c>
      <c r="D179" s="58">
        <f>PRRAS!E189</f>
        <v>2469449</v>
      </c>
      <c r="E179" s="58">
        <v>0</v>
      </c>
      <c r="F179" s="58">
        <v>0</v>
      </c>
      <c r="G179" s="59">
        <f t="shared" si="4"/>
        <v>1228238.0919999999</v>
      </c>
      <c r="H179" s="59">
        <f t="shared" si="5"/>
        <v>0</v>
      </c>
      <c r="I179" s="60">
        <v>0</v>
      </c>
    </row>
    <row r="180" spans="1:9" x14ac:dyDescent="0.2">
      <c r="A180" s="57">
        <v>151</v>
      </c>
      <c r="B180" s="58">
        <f>PRRAS!C190</f>
        <v>179</v>
      </c>
      <c r="C180" s="58">
        <f>PRRAS!D190</f>
        <v>4125</v>
      </c>
      <c r="D180" s="58">
        <f>PRRAS!E190</f>
        <v>34825</v>
      </c>
      <c r="E180" s="58">
        <v>0</v>
      </c>
      <c r="F180" s="58">
        <v>0</v>
      </c>
      <c r="G180" s="59">
        <f t="shared" si="4"/>
        <v>13205.724999999999</v>
      </c>
      <c r="H180" s="59">
        <f t="shared" si="5"/>
        <v>0</v>
      </c>
      <c r="I180" s="60">
        <v>0</v>
      </c>
    </row>
    <row r="181" spans="1:9" x14ac:dyDescent="0.2">
      <c r="A181" s="57">
        <v>151</v>
      </c>
      <c r="B181" s="58">
        <f>PRRAS!C191</f>
        <v>180</v>
      </c>
      <c r="C181" s="58">
        <f>PRRAS!D191</f>
        <v>21835</v>
      </c>
      <c r="D181" s="58">
        <f>PRRAS!E191</f>
        <v>71840</v>
      </c>
      <c r="E181" s="58">
        <v>0</v>
      </c>
      <c r="F181" s="58">
        <v>0</v>
      </c>
      <c r="G181" s="59">
        <f t="shared" si="4"/>
        <v>29792.699999999997</v>
      </c>
      <c r="H181" s="59">
        <f t="shared" si="5"/>
        <v>0</v>
      </c>
      <c r="I181" s="60">
        <v>0</v>
      </c>
    </row>
    <row r="182" spans="1:9" x14ac:dyDescent="0.2">
      <c r="A182" s="57">
        <v>151</v>
      </c>
      <c r="B182" s="58">
        <f>PRRAS!C192</f>
        <v>181</v>
      </c>
      <c r="C182" s="58">
        <f>PRRAS!D192</f>
        <v>543735</v>
      </c>
      <c r="D182" s="58">
        <f>PRRAS!E192</f>
        <v>901729</v>
      </c>
      <c r="E182" s="58">
        <v>0</v>
      </c>
      <c r="F182" s="58">
        <v>0</v>
      </c>
      <c r="G182" s="59">
        <f t="shared" si="4"/>
        <v>424841.93299999996</v>
      </c>
      <c r="H182" s="59">
        <f t="shared" si="5"/>
        <v>0</v>
      </c>
      <c r="I182" s="60">
        <v>0</v>
      </c>
    </row>
    <row r="183" spans="1:9" x14ac:dyDescent="0.2">
      <c r="A183" s="57">
        <v>151</v>
      </c>
      <c r="B183" s="58">
        <f>PRRAS!C193</f>
        <v>182</v>
      </c>
      <c r="C183" s="58">
        <f>PRRAS!D193</f>
        <v>158976</v>
      </c>
      <c r="D183" s="58">
        <f>PRRAS!E193</f>
        <v>117646</v>
      </c>
      <c r="E183" s="58">
        <v>0</v>
      </c>
      <c r="F183" s="58">
        <v>0</v>
      </c>
      <c r="G183" s="59">
        <f t="shared" si="4"/>
        <v>71756.775999999998</v>
      </c>
      <c r="H183" s="59">
        <f t="shared" si="5"/>
        <v>0</v>
      </c>
      <c r="I183" s="60">
        <v>0</v>
      </c>
    </row>
    <row r="184" spans="1:9" x14ac:dyDescent="0.2">
      <c r="A184" s="57">
        <v>151</v>
      </c>
      <c r="B184" s="58">
        <f>PRRAS!C194</f>
        <v>183</v>
      </c>
      <c r="C184" s="58">
        <f>PRRAS!D194</f>
        <v>174724</v>
      </c>
      <c r="D184" s="58">
        <f>PRRAS!E194</f>
        <v>798480</v>
      </c>
      <c r="E184" s="58">
        <v>0</v>
      </c>
      <c r="F184" s="58">
        <v>0</v>
      </c>
      <c r="G184" s="59">
        <f t="shared" si="4"/>
        <v>324218.17200000002</v>
      </c>
      <c r="H184" s="59">
        <f t="shared" si="5"/>
        <v>0</v>
      </c>
      <c r="I184" s="60">
        <v>0</v>
      </c>
    </row>
    <row r="185" spans="1:9" x14ac:dyDescent="0.2">
      <c r="A185" s="57">
        <v>151</v>
      </c>
      <c r="B185" s="58">
        <f>PRRAS!C195</f>
        <v>184</v>
      </c>
      <c r="C185" s="58">
        <f>PRRAS!D195</f>
        <v>80092</v>
      </c>
      <c r="D185" s="58">
        <f>PRRAS!E195</f>
        <v>25160</v>
      </c>
      <c r="E185" s="58">
        <v>0</v>
      </c>
      <c r="F185" s="58">
        <v>0</v>
      </c>
      <c r="G185" s="59">
        <f t="shared" si="4"/>
        <v>23995.808000000001</v>
      </c>
      <c r="H185" s="59">
        <f t="shared" si="5"/>
        <v>0</v>
      </c>
      <c r="I185" s="60">
        <v>0</v>
      </c>
    </row>
    <row r="186" spans="1:9" x14ac:dyDescent="0.2">
      <c r="A186" s="57">
        <v>151</v>
      </c>
      <c r="B186" s="58">
        <f>PRRAS!C196</f>
        <v>185</v>
      </c>
      <c r="C186" s="58">
        <f>PRRAS!D196</f>
        <v>1058189</v>
      </c>
      <c r="D186" s="58">
        <f>PRRAS!E196</f>
        <v>1055616</v>
      </c>
      <c r="E186" s="58">
        <v>0</v>
      </c>
      <c r="F186" s="58">
        <v>0</v>
      </c>
      <c r="G186" s="59">
        <f t="shared" si="4"/>
        <v>586342.88500000001</v>
      </c>
      <c r="H186" s="59">
        <f t="shared" si="5"/>
        <v>0</v>
      </c>
      <c r="I186" s="60">
        <v>0</v>
      </c>
    </row>
    <row r="187" spans="1:9" x14ac:dyDescent="0.2">
      <c r="A187" s="57">
        <v>151</v>
      </c>
      <c r="B187" s="58">
        <f>PRRAS!C197</f>
        <v>186</v>
      </c>
      <c r="C187" s="58">
        <f>PRRAS!D197</f>
        <v>430024</v>
      </c>
      <c r="D187" s="58">
        <f>PRRAS!E197</f>
        <v>401978</v>
      </c>
      <c r="E187" s="58">
        <v>0</v>
      </c>
      <c r="F187" s="58">
        <v>0</v>
      </c>
      <c r="G187" s="59">
        <f t="shared" si="4"/>
        <v>229520.28</v>
      </c>
      <c r="H187" s="59">
        <f t="shared" si="5"/>
        <v>0</v>
      </c>
      <c r="I187" s="60">
        <v>0</v>
      </c>
    </row>
    <row r="188" spans="1:9" x14ac:dyDescent="0.2">
      <c r="A188" s="57">
        <v>151</v>
      </c>
      <c r="B188" s="58">
        <f>PRRAS!C198</f>
        <v>187</v>
      </c>
      <c r="C188" s="58">
        <f>PRRAS!D198</f>
        <v>24728</v>
      </c>
      <c r="D188" s="58">
        <f>PRRAS!E198</f>
        <v>44535</v>
      </c>
      <c r="E188" s="58">
        <v>0</v>
      </c>
      <c r="F188" s="58">
        <v>0</v>
      </c>
      <c r="G188" s="59">
        <f t="shared" si="4"/>
        <v>21280.225999999999</v>
      </c>
      <c r="H188" s="59">
        <f t="shared" si="5"/>
        <v>0</v>
      </c>
      <c r="I188" s="60">
        <v>0</v>
      </c>
    </row>
    <row r="189" spans="1:9" x14ac:dyDescent="0.2">
      <c r="A189" s="57">
        <v>151</v>
      </c>
      <c r="B189" s="58">
        <f>PRRAS!C199</f>
        <v>188</v>
      </c>
      <c r="C189" s="58">
        <f>PRRAS!D199</f>
        <v>174191</v>
      </c>
      <c r="D189" s="58">
        <f>PRRAS!E199</f>
        <v>233497</v>
      </c>
      <c r="E189" s="58">
        <v>0</v>
      </c>
      <c r="F189" s="58">
        <v>0</v>
      </c>
      <c r="G189" s="59">
        <f t="shared" si="4"/>
        <v>120542.78</v>
      </c>
      <c r="H189" s="59">
        <f t="shared" si="5"/>
        <v>0</v>
      </c>
      <c r="I189" s="60">
        <v>0</v>
      </c>
    </row>
    <row r="190" spans="1:9" x14ac:dyDescent="0.2">
      <c r="A190" s="57">
        <v>151</v>
      </c>
      <c r="B190" s="58">
        <f>PRRAS!C200</f>
        <v>189</v>
      </c>
      <c r="C190" s="58">
        <f>PRRAS!D200</f>
        <v>41198</v>
      </c>
      <c r="D190" s="58">
        <f>PRRAS!E200</f>
        <v>41198</v>
      </c>
      <c r="E190" s="58">
        <v>0</v>
      </c>
      <c r="F190" s="58">
        <v>0</v>
      </c>
      <c r="G190" s="59">
        <f t="shared" si="4"/>
        <v>23359.266</v>
      </c>
      <c r="H190" s="59">
        <f t="shared" si="5"/>
        <v>0</v>
      </c>
      <c r="I190" s="60">
        <v>0</v>
      </c>
    </row>
    <row r="191" spans="1:9" x14ac:dyDescent="0.2">
      <c r="A191" s="57">
        <v>151</v>
      </c>
      <c r="B191" s="58">
        <f>PRRAS!C201</f>
        <v>190</v>
      </c>
      <c r="C191" s="58">
        <f>PRRAS!D201</f>
        <v>42598</v>
      </c>
      <c r="D191" s="58">
        <f>PRRAS!E201</f>
        <v>32286</v>
      </c>
      <c r="E191" s="58">
        <v>0</v>
      </c>
      <c r="F191" s="58">
        <v>0</v>
      </c>
      <c r="G191" s="59">
        <f t="shared" si="4"/>
        <v>20362.3</v>
      </c>
      <c r="H191" s="59">
        <f t="shared" si="5"/>
        <v>0</v>
      </c>
      <c r="I191" s="60">
        <v>0</v>
      </c>
    </row>
    <row r="192" spans="1:9" x14ac:dyDescent="0.2">
      <c r="A192" s="57">
        <v>151</v>
      </c>
      <c r="B192" s="58">
        <f>PRRAS!C202</f>
        <v>191</v>
      </c>
      <c r="C192" s="58">
        <f>PRRAS!D202</f>
        <v>11450</v>
      </c>
      <c r="D192" s="58">
        <f>PRRAS!E202</f>
        <v>5000</v>
      </c>
      <c r="E192" s="58">
        <v>0</v>
      </c>
      <c r="F192" s="58">
        <v>0</v>
      </c>
      <c r="G192" s="59">
        <f t="shared" si="4"/>
        <v>4096.95</v>
      </c>
      <c r="H192" s="59">
        <f t="shared" si="5"/>
        <v>0</v>
      </c>
      <c r="I192" s="60">
        <v>0</v>
      </c>
    </row>
    <row r="193" spans="1:9" x14ac:dyDescent="0.2">
      <c r="A193" s="57">
        <v>151</v>
      </c>
      <c r="B193" s="58">
        <f>PRRAS!C203</f>
        <v>192</v>
      </c>
      <c r="C193" s="58">
        <f>PRRAS!D203</f>
        <v>334000</v>
      </c>
      <c r="D193" s="58">
        <f>PRRAS!E203</f>
        <v>297122</v>
      </c>
      <c r="E193" s="58">
        <v>0</v>
      </c>
      <c r="F193" s="58">
        <v>0</v>
      </c>
      <c r="G193" s="59">
        <f t="shared" si="4"/>
        <v>178222.848</v>
      </c>
      <c r="H193" s="59">
        <f t="shared" si="5"/>
        <v>0</v>
      </c>
      <c r="I193" s="60">
        <v>0</v>
      </c>
    </row>
    <row r="194" spans="1:9" x14ac:dyDescent="0.2">
      <c r="A194" s="57">
        <v>151</v>
      </c>
      <c r="B194" s="58">
        <f>PRRAS!C204</f>
        <v>193</v>
      </c>
      <c r="C194" s="58">
        <f>PRRAS!D204</f>
        <v>98351</v>
      </c>
      <c r="D194" s="58">
        <f>PRRAS!E204</f>
        <v>145435</v>
      </c>
      <c r="E194" s="58">
        <v>0</v>
      </c>
      <c r="F194" s="58">
        <v>0</v>
      </c>
      <c r="G194" s="59">
        <f t="shared" ref="G194:G257" si="6">(B194/1000)*(C194*1+D194*2)</f>
        <v>75119.653000000006</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72772</v>
      </c>
      <c r="D200" s="58">
        <f>PRRAS!E210</f>
        <v>89406</v>
      </c>
      <c r="E200" s="58">
        <v>0</v>
      </c>
      <c r="F200" s="58">
        <v>0</v>
      </c>
      <c r="G200" s="59">
        <f t="shared" si="6"/>
        <v>50065.216</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72772</v>
      </c>
      <c r="D203" s="58">
        <f>PRRAS!E213</f>
        <v>89406</v>
      </c>
      <c r="E203" s="58">
        <v>0</v>
      </c>
      <c r="F203" s="58">
        <v>0</v>
      </c>
      <c r="G203" s="59">
        <f t="shared" si="6"/>
        <v>50819.968000000001</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25579</v>
      </c>
      <c r="D208" s="58">
        <f>PRRAS!E218</f>
        <v>56029</v>
      </c>
      <c r="E208" s="58">
        <v>0</v>
      </c>
      <c r="F208" s="58">
        <v>0</v>
      </c>
      <c r="G208" s="59">
        <f t="shared" si="6"/>
        <v>28490.859</v>
      </c>
      <c r="H208" s="59">
        <f t="shared" si="7"/>
        <v>0</v>
      </c>
      <c r="I208" s="60">
        <v>0</v>
      </c>
    </row>
    <row r="209" spans="1:9" x14ac:dyDescent="0.2">
      <c r="A209" s="57">
        <v>151</v>
      </c>
      <c r="B209" s="58">
        <f>PRRAS!C219</f>
        <v>208</v>
      </c>
      <c r="C209" s="58">
        <f>PRRAS!D219</f>
        <v>24852</v>
      </c>
      <c r="D209" s="58">
        <f>PRRAS!E219</f>
        <v>32977</v>
      </c>
      <c r="E209" s="58">
        <v>0</v>
      </c>
      <c r="F209" s="58">
        <v>0</v>
      </c>
      <c r="G209" s="59">
        <f t="shared" si="6"/>
        <v>18887.647999999997</v>
      </c>
      <c r="H209" s="59">
        <f t="shared" si="7"/>
        <v>0</v>
      </c>
      <c r="I209" s="60">
        <v>0</v>
      </c>
    </row>
    <row r="210" spans="1:9" x14ac:dyDescent="0.2">
      <c r="A210" s="57">
        <v>151</v>
      </c>
      <c r="B210" s="58">
        <f>PRRAS!C220</f>
        <v>209</v>
      </c>
      <c r="C210" s="58">
        <f>PRRAS!D220</f>
        <v>0</v>
      </c>
      <c r="D210" s="58">
        <f>PRRAS!E220</f>
        <v>1612</v>
      </c>
      <c r="E210" s="58">
        <v>0</v>
      </c>
      <c r="F210" s="58">
        <v>0</v>
      </c>
      <c r="G210" s="59">
        <f t="shared" si="6"/>
        <v>673.81599999999992</v>
      </c>
      <c r="H210" s="59">
        <f t="shared" si="7"/>
        <v>0</v>
      </c>
      <c r="I210" s="60">
        <v>0</v>
      </c>
    </row>
    <row r="211" spans="1:9" x14ac:dyDescent="0.2">
      <c r="A211" s="57">
        <v>151</v>
      </c>
      <c r="B211" s="58">
        <f>PRRAS!C221</f>
        <v>210</v>
      </c>
      <c r="C211" s="58">
        <f>PRRAS!D221</f>
        <v>727</v>
      </c>
      <c r="D211" s="58">
        <f>PRRAS!E221</f>
        <v>21440</v>
      </c>
      <c r="E211" s="58">
        <v>0</v>
      </c>
      <c r="F211" s="58">
        <v>0</v>
      </c>
      <c r="G211" s="59">
        <f t="shared" si="6"/>
        <v>9157.4699999999993</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257126</v>
      </c>
      <c r="D213" s="58">
        <f>PRRAS!E223</f>
        <v>305799</v>
      </c>
      <c r="E213" s="58">
        <v>0</v>
      </c>
      <c r="F213" s="58">
        <v>0</v>
      </c>
      <c r="G213" s="59">
        <f t="shared" si="6"/>
        <v>184169.48799999998</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257126</v>
      </c>
      <c r="D217" s="58">
        <f>PRRAS!E227</f>
        <v>305799</v>
      </c>
      <c r="E217" s="58">
        <v>0</v>
      </c>
      <c r="F217" s="58">
        <v>0</v>
      </c>
      <c r="G217" s="59">
        <f t="shared" si="6"/>
        <v>187644.38399999999</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149000</v>
      </c>
      <c r="D219" s="58">
        <f>PRRAS!E229</f>
        <v>122000</v>
      </c>
      <c r="E219" s="58">
        <v>0</v>
      </c>
      <c r="F219" s="58">
        <v>0</v>
      </c>
      <c r="G219" s="59">
        <f t="shared" si="6"/>
        <v>85674</v>
      </c>
      <c r="H219" s="59">
        <f t="shared" si="7"/>
        <v>0</v>
      </c>
      <c r="I219" s="60">
        <v>0</v>
      </c>
    </row>
    <row r="220" spans="1:9" x14ac:dyDescent="0.2">
      <c r="A220" s="57">
        <v>151</v>
      </c>
      <c r="B220" s="58">
        <f>PRRAS!C230</f>
        <v>219</v>
      </c>
      <c r="C220" s="58">
        <f>PRRAS!D230</f>
        <v>108126</v>
      </c>
      <c r="D220" s="58">
        <f>PRRAS!E230</f>
        <v>183799</v>
      </c>
      <c r="E220" s="58">
        <v>0</v>
      </c>
      <c r="F220" s="58">
        <v>0</v>
      </c>
      <c r="G220" s="59">
        <f t="shared" si="6"/>
        <v>104183.556</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540000</v>
      </c>
      <c r="D222" s="58">
        <f>PRRAS!E232</f>
        <v>355000</v>
      </c>
      <c r="E222" s="58">
        <v>0</v>
      </c>
      <c r="F222" s="58">
        <v>0</v>
      </c>
      <c r="G222" s="59">
        <f t="shared" si="6"/>
        <v>276250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200000</v>
      </c>
      <c r="D229" s="58">
        <f>PRRAS!E239</f>
        <v>15000</v>
      </c>
      <c r="E229" s="58">
        <v>0</v>
      </c>
      <c r="F229" s="58">
        <v>0</v>
      </c>
      <c r="G229" s="59">
        <f t="shared" si="6"/>
        <v>52440</v>
      </c>
      <c r="H229" s="59">
        <f t="shared" si="7"/>
        <v>0</v>
      </c>
      <c r="I229" s="60">
        <v>0</v>
      </c>
    </row>
    <row r="230" spans="1:9" x14ac:dyDescent="0.2">
      <c r="A230" s="57">
        <v>151</v>
      </c>
      <c r="B230" s="58">
        <f>PRRAS!C240</f>
        <v>229</v>
      </c>
      <c r="C230" s="58">
        <f>PRRAS!D240</f>
        <v>200000</v>
      </c>
      <c r="D230" s="58">
        <f>PRRAS!E240</f>
        <v>0</v>
      </c>
      <c r="E230" s="58">
        <v>0</v>
      </c>
      <c r="F230" s="58">
        <v>0</v>
      </c>
      <c r="G230" s="59">
        <f t="shared" si="6"/>
        <v>45800</v>
      </c>
      <c r="H230" s="59">
        <f t="shared" si="7"/>
        <v>0</v>
      </c>
      <c r="I230" s="60">
        <v>0</v>
      </c>
    </row>
    <row r="231" spans="1:9" x14ac:dyDescent="0.2">
      <c r="A231" s="57">
        <v>151</v>
      </c>
      <c r="B231" s="58">
        <f>PRRAS!C241</f>
        <v>230</v>
      </c>
      <c r="C231" s="58">
        <f>PRRAS!D241</f>
        <v>0</v>
      </c>
      <c r="D231" s="58">
        <f>PRRAS!E241</f>
        <v>15000</v>
      </c>
      <c r="E231" s="58">
        <v>0</v>
      </c>
      <c r="F231" s="58">
        <v>0</v>
      </c>
      <c r="G231" s="59">
        <f t="shared" si="6"/>
        <v>6900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340000</v>
      </c>
      <c r="D235" s="58">
        <f>PRRAS!E245</f>
        <v>340000</v>
      </c>
      <c r="E235" s="58">
        <v>0</v>
      </c>
      <c r="F235" s="58">
        <v>0</v>
      </c>
      <c r="G235" s="59">
        <f t="shared" si="6"/>
        <v>238680</v>
      </c>
      <c r="H235" s="59">
        <f t="shared" si="7"/>
        <v>0</v>
      </c>
      <c r="I235" s="60">
        <v>0</v>
      </c>
    </row>
    <row r="236" spans="1:9" x14ac:dyDescent="0.2">
      <c r="A236" s="57">
        <v>151</v>
      </c>
      <c r="B236" s="58">
        <f>PRRAS!C246</f>
        <v>235</v>
      </c>
      <c r="C236" s="58">
        <f>PRRAS!D246</f>
        <v>300000</v>
      </c>
      <c r="D236" s="58">
        <f>PRRAS!E246</f>
        <v>300000</v>
      </c>
      <c r="E236" s="58">
        <v>0</v>
      </c>
      <c r="F236" s="58">
        <v>0</v>
      </c>
      <c r="G236" s="59">
        <f t="shared" si="6"/>
        <v>211500</v>
      </c>
      <c r="H236" s="59">
        <f t="shared" si="7"/>
        <v>0</v>
      </c>
      <c r="I236" s="60">
        <v>0</v>
      </c>
    </row>
    <row r="237" spans="1:9" x14ac:dyDescent="0.2">
      <c r="A237" s="57">
        <v>151</v>
      </c>
      <c r="B237" s="58">
        <f>PRRAS!C247</f>
        <v>236</v>
      </c>
      <c r="C237" s="58">
        <f>PRRAS!D247</f>
        <v>40000</v>
      </c>
      <c r="D237" s="58">
        <f>PRRAS!E247</f>
        <v>40000</v>
      </c>
      <c r="E237" s="58">
        <v>0</v>
      </c>
      <c r="F237" s="58">
        <v>0</v>
      </c>
      <c r="G237" s="59">
        <f t="shared" si="6"/>
        <v>28320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1018753</v>
      </c>
      <c r="D247" s="58">
        <f>PRRAS!E257</f>
        <v>1916947</v>
      </c>
      <c r="E247" s="58">
        <v>0</v>
      </c>
      <c r="F247" s="58">
        <v>0</v>
      </c>
      <c r="G247" s="59">
        <f t="shared" si="6"/>
        <v>1193751.162</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1018753</v>
      </c>
      <c r="D254" s="58">
        <f>PRRAS!E264</f>
        <v>1916947</v>
      </c>
      <c r="E254" s="58">
        <v>0</v>
      </c>
      <c r="F254" s="58">
        <v>0</v>
      </c>
      <c r="G254" s="59">
        <f t="shared" si="6"/>
        <v>1227719.6910000001</v>
      </c>
      <c r="H254" s="59">
        <f t="shared" si="7"/>
        <v>0</v>
      </c>
      <c r="I254" s="60">
        <v>0</v>
      </c>
    </row>
    <row r="255" spans="1:9" x14ac:dyDescent="0.2">
      <c r="A255" s="57">
        <v>151</v>
      </c>
      <c r="B255" s="58">
        <f>PRRAS!C265</f>
        <v>254</v>
      </c>
      <c r="C255" s="58">
        <f>PRRAS!D265</f>
        <v>452738</v>
      </c>
      <c r="D255" s="58">
        <f>PRRAS!E265</f>
        <v>1049523</v>
      </c>
      <c r="E255" s="58">
        <v>0</v>
      </c>
      <c r="F255" s="58">
        <v>0</v>
      </c>
      <c r="G255" s="59">
        <f t="shared" si="6"/>
        <v>648153.13600000006</v>
      </c>
      <c r="H255" s="59">
        <f t="shared" si="7"/>
        <v>0</v>
      </c>
      <c r="I255" s="60">
        <v>0</v>
      </c>
    </row>
    <row r="256" spans="1:9" x14ac:dyDescent="0.2">
      <c r="A256" s="57">
        <v>151</v>
      </c>
      <c r="B256" s="58">
        <f>PRRAS!C266</f>
        <v>255</v>
      </c>
      <c r="C256" s="58">
        <f>PRRAS!D266</f>
        <v>566015</v>
      </c>
      <c r="D256" s="58">
        <f>PRRAS!E266</f>
        <v>867424</v>
      </c>
      <c r="E256" s="58">
        <v>0</v>
      </c>
      <c r="F256" s="58">
        <v>0</v>
      </c>
      <c r="G256" s="59">
        <f t="shared" si="6"/>
        <v>586720.06500000006</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2548855</v>
      </c>
      <c r="D258" s="58">
        <f>PRRAS!E268</f>
        <v>3095632</v>
      </c>
      <c r="E258" s="58">
        <v>0</v>
      </c>
      <c r="F258" s="58">
        <v>0</v>
      </c>
      <c r="G258" s="59">
        <f t="shared" ref="G258:G321" si="8">(B258/1000)*(C258*1+D258*2)</f>
        <v>2246210.5830000001</v>
      </c>
      <c r="H258" s="59">
        <f t="shared" ref="H258:H321" si="9">ABS(C258-ROUND(C258,0))+ABS(D258-ROUND(D258,0))</f>
        <v>0</v>
      </c>
      <c r="I258" s="60">
        <v>0</v>
      </c>
    </row>
    <row r="259" spans="1:9" x14ac:dyDescent="0.2">
      <c r="A259" s="57">
        <v>151</v>
      </c>
      <c r="B259" s="58">
        <f>PRRAS!C269</f>
        <v>258</v>
      </c>
      <c r="C259" s="58">
        <f>PRRAS!D269</f>
        <v>2277988</v>
      </c>
      <c r="D259" s="58">
        <f>PRRAS!E269</f>
        <v>2925698</v>
      </c>
      <c r="E259" s="58">
        <v>0</v>
      </c>
      <c r="F259" s="58">
        <v>0</v>
      </c>
      <c r="G259" s="59">
        <f t="shared" si="8"/>
        <v>2097381.0720000002</v>
      </c>
      <c r="H259" s="59">
        <f t="shared" si="9"/>
        <v>0</v>
      </c>
      <c r="I259" s="60">
        <v>0</v>
      </c>
    </row>
    <row r="260" spans="1:9" x14ac:dyDescent="0.2">
      <c r="A260" s="57">
        <v>151</v>
      </c>
      <c r="B260" s="58">
        <f>PRRAS!C270</f>
        <v>259</v>
      </c>
      <c r="C260" s="58">
        <f>PRRAS!D270</f>
        <v>2272490</v>
      </c>
      <c r="D260" s="58">
        <f>PRRAS!E270</f>
        <v>2917356</v>
      </c>
      <c r="E260" s="58">
        <v>0</v>
      </c>
      <c r="F260" s="58">
        <v>0</v>
      </c>
      <c r="G260" s="59">
        <f t="shared" si="8"/>
        <v>2099765.318</v>
      </c>
      <c r="H260" s="59">
        <f t="shared" si="9"/>
        <v>0</v>
      </c>
      <c r="I260" s="60">
        <v>0</v>
      </c>
    </row>
    <row r="261" spans="1:9" x14ac:dyDescent="0.2">
      <c r="A261" s="57">
        <v>151</v>
      </c>
      <c r="B261" s="58">
        <f>PRRAS!C271</f>
        <v>260</v>
      </c>
      <c r="C261" s="58">
        <f>PRRAS!D271</f>
        <v>5498</v>
      </c>
      <c r="D261" s="58">
        <f>PRRAS!E271</f>
        <v>8342</v>
      </c>
      <c r="E261" s="58">
        <v>0</v>
      </c>
      <c r="F261" s="58">
        <v>0</v>
      </c>
      <c r="G261" s="59">
        <f t="shared" si="8"/>
        <v>5767.3200000000006</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35295</v>
      </c>
      <c r="D263" s="58">
        <f>PRRAS!E273</f>
        <v>4960</v>
      </c>
      <c r="E263" s="58">
        <v>0</v>
      </c>
      <c r="F263" s="58">
        <v>0</v>
      </c>
      <c r="G263" s="59">
        <f t="shared" si="8"/>
        <v>11846.33</v>
      </c>
      <c r="H263" s="59">
        <f t="shared" si="9"/>
        <v>0</v>
      </c>
      <c r="I263" s="60">
        <v>0</v>
      </c>
    </row>
    <row r="264" spans="1:9" x14ac:dyDescent="0.2">
      <c r="A264" s="57">
        <v>151</v>
      </c>
      <c r="B264" s="58">
        <f>PRRAS!C274</f>
        <v>263</v>
      </c>
      <c r="C264" s="58">
        <f>PRRAS!D274</f>
        <v>15295</v>
      </c>
      <c r="D264" s="58">
        <f>PRRAS!E274</f>
        <v>4960</v>
      </c>
      <c r="E264" s="58">
        <v>0</v>
      </c>
      <c r="F264" s="58">
        <v>0</v>
      </c>
      <c r="G264" s="59">
        <f t="shared" si="8"/>
        <v>6631.5450000000001</v>
      </c>
      <c r="H264" s="59">
        <f t="shared" si="9"/>
        <v>0</v>
      </c>
      <c r="I264" s="60">
        <v>0</v>
      </c>
    </row>
    <row r="265" spans="1:9" x14ac:dyDescent="0.2">
      <c r="A265" s="57">
        <v>151</v>
      </c>
      <c r="B265" s="58">
        <f>PRRAS!C275</f>
        <v>264</v>
      </c>
      <c r="C265" s="58">
        <f>PRRAS!D275</f>
        <v>20000</v>
      </c>
      <c r="D265" s="58">
        <f>PRRAS!E275</f>
        <v>0</v>
      </c>
      <c r="E265" s="58">
        <v>0</v>
      </c>
      <c r="F265" s="58">
        <v>0</v>
      </c>
      <c r="G265" s="59">
        <f t="shared" si="8"/>
        <v>5280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9840</v>
      </c>
      <c r="D267" s="58">
        <f>PRRAS!E277</f>
        <v>97189</v>
      </c>
      <c r="E267" s="58">
        <v>0</v>
      </c>
      <c r="F267" s="58">
        <v>0</v>
      </c>
      <c r="G267" s="59">
        <f t="shared" si="8"/>
        <v>54321.988000000005</v>
      </c>
      <c r="H267" s="59">
        <f t="shared" si="9"/>
        <v>0</v>
      </c>
      <c r="I267" s="60">
        <v>0</v>
      </c>
    </row>
    <row r="268" spans="1:9" x14ac:dyDescent="0.2">
      <c r="A268" s="57">
        <v>151</v>
      </c>
      <c r="B268" s="58">
        <f>PRRAS!C278</f>
        <v>267</v>
      </c>
      <c r="C268" s="58">
        <f>PRRAS!D278</f>
        <v>9840</v>
      </c>
      <c r="D268" s="58">
        <f>PRRAS!E278</f>
        <v>97189</v>
      </c>
      <c r="E268" s="58">
        <v>0</v>
      </c>
      <c r="F268" s="58">
        <v>0</v>
      </c>
      <c r="G268" s="59">
        <f t="shared" si="8"/>
        <v>54526.206000000006</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225732</v>
      </c>
      <c r="D273" s="58">
        <f>PRRAS!E283</f>
        <v>67785</v>
      </c>
      <c r="E273" s="58">
        <v>0</v>
      </c>
      <c r="F273" s="58">
        <v>0</v>
      </c>
      <c r="G273" s="59">
        <f t="shared" si="8"/>
        <v>98274.144</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225732</v>
      </c>
      <c r="D275" s="58">
        <f>PRRAS!E285</f>
        <v>67785</v>
      </c>
      <c r="E275" s="58">
        <v>0</v>
      </c>
      <c r="F275" s="58">
        <v>0</v>
      </c>
      <c r="G275" s="59">
        <f t="shared" si="8"/>
        <v>98996.748000000007</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14800559</v>
      </c>
      <c r="D282" s="58">
        <f>PRRAS!E292</f>
        <v>17875455</v>
      </c>
      <c r="E282" s="58">
        <v>0</v>
      </c>
      <c r="F282" s="58">
        <v>0</v>
      </c>
      <c r="G282" s="59">
        <f t="shared" si="8"/>
        <v>14204962.789000001</v>
      </c>
      <c r="H282" s="59">
        <f t="shared" si="9"/>
        <v>0</v>
      </c>
      <c r="I282" s="60">
        <v>0</v>
      </c>
    </row>
    <row r="283" spans="1:9" x14ac:dyDescent="0.2">
      <c r="A283" s="57">
        <v>151</v>
      </c>
      <c r="B283" s="58">
        <f>PRRAS!C293</f>
        <v>282</v>
      </c>
      <c r="C283" s="58">
        <f>PRRAS!D293</f>
        <v>3001813</v>
      </c>
      <c r="D283" s="58">
        <f>PRRAS!E293</f>
        <v>8131937</v>
      </c>
      <c r="E283" s="58">
        <v>0</v>
      </c>
      <c r="F283" s="58">
        <v>0</v>
      </c>
      <c r="G283" s="59">
        <f t="shared" si="8"/>
        <v>5432923.7339999992</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9093953</v>
      </c>
      <c r="D285" s="58">
        <f>PRRAS!E295</f>
        <v>994492</v>
      </c>
      <c r="E285" s="58">
        <v>0</v>
      </c>
      <c r="F285" s="58">
        <v>0</v>
      </c>
      <c r="G285" s="59">
        <f t="shared" si="8"/>
        <v>3147554.1079999995</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4104069</v>
      </c>
      <c r="D287" s="58">
        <f>PRRAS!E297</f>
        <v>2453941</v>
      </c>
      <c r="E287" s="58">
        <v>0</v>
      </c>
      <c r="F287" s="58">
        <v>0</v>
      </c>
      <c r="G287" s="59">
        <f t="shared" si="8"/>
        <v>2577417.9859999996</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3554</v>
      </c>
      <c r="D290" s="58">
        <f>PRRAS!E301</f>
        <v>21057</v>
      </c>
      <c r="E290" s="58">
        <v>0</v>
      </c>
      <c r="F290" s="58">
        <v>0</v>
      </c>
      <c r="G290" s="59">
        <f t="shared" si="8"/>
        <v>13198.052</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3554</v>
      </c>
      <c r="D303" s="58">
        <f>PRRAS!E314</f>
        <v>21057</v>
      </c>
      <c r="E303" s="58">
        <v>0</v>
      </c>
      <c r="F303" s="58">
        <v>0</v>
      </c>
      <c r="G303" s="59">
        <f t="shared" si="8"/>
        <v>13791.735999999999</v>
      </c>
      <c r="H303" s="59">
        <f t="shared" si="9"/>
        <v>0</v>
      </c>
      <c r="I303" s="60">
        <v>0</v>
      </c>
    </row>
    <row r="304" spans="1:9" x14ac:dyDescent="0.2">
      <c r="A304" s="57">
        <v>151</v>
      </c>
      <c r="B304" s="58">
        <f>PRRAS!C315</f>
        <v>303</v>
      </c>
      <c r="C304" s="58">
        <f>PRRAS!D315</f>
        <v>3554</v>
      </c>
      <c r="D304" s="58">
        <f>PRRAS!E315</f>
        <v>21057</v>
      </c>
      <c r="E304" s="58">
        <v>0</v>
      </c>
      <c r="F304" s="58">
        <v>0</v>
      </c>
      <c r="G304" s="59">
        <f t="shared" si="8"/>
        <v>13837.404</v>
      </c>
      <c r="H304" s="59">
        <f t="shared" si="9"/>
        <v>0</v>
      </c>
      <c r="I304" s="60">
        <v>0</v>
      </c>
    </row>
    <row r="305" spans="1:9" x14ac:dyDescent="0.2">
      <c r="A305" s="57">
        <v>151</v>
      </c>
      <c r="B305" s="58">
        <f>PRRAS!C316</f>
        <v>304</v>
      </c>
      <c r="C305" s="58">
        <f>PRRAS!D316</f>
        <v>3554</v>
      </c>
      <c r="D305" s="58">
        <f>PRRAS!E316</f>
        <v>17635</v>
      </c>
      <c r="E305" s="58">
        <v>0</v>
      </c>
      <c r="F305" s="58">
        <v>0</v>
      </c>
      <c r="G305" s="59">
        <f t="shared" si="8"/>
        <v>11802.495999999999</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3422</v>
      </c>
      <c r="E308" s="58">
        <v>0</v>
      </c>
      <c r="F308" s="58">
        <v>0</v>
      </c>
      <c r="G308" s="59">
        <f t="shared" si="8"/>
        <v>2101.1080000000002</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5596865</v>
      </c>
      <c r="D342" s="58">
        <f>PRRAS!E353</f>
        <v>6001407</v>
      </c>
      <c r="E342" s="58">
        <v>0</v>
      </c>
      <c r="F342" s="58">
        <v>0</v>
      </c>
      <c r="G342" s="59">
        <f t="shared" si="10"/>
        <v>6001490.5390000008</v>
      </c>
      <c r="H342" s="59">
        <f t="shared" si="11"/>
        <v>0</v>
      </c>
      <c r="I342" s="60">
        <v>0</v>
      </c>
    </row>
    <row r="343" spans="1:9" x14ac:dyDescent="0.2">
      <c r="A343" s="57">
        <v>151</v>
      </c>
      <c r="B343" s="58">
        <f>PRRAS!C354</f>
        <v>342</v>
      </c>
      <c r="C343" s="58">
        <f>PRRAS!D354</f>
        <v>200000</v>
      </c>
      <c r="D343" s="58">
        <f>PRRAS!E354</f>
        <v>80000</v>
      </c>
      <c r="E343" s="58">
        <v>0</v>
      </c>
      <c r="F343" s="58">
        <v>0</v>
      </c>
      <c r="G343" s="59">
        <f t="shared" si="10"/>
        <v>123120.00000000001</v>
      </c>
      <c r="H343" s="59">
        <f t="shared" si="11"/>
        <v>0</v>
      </c>
      <c r="I343" s="60">
        <v>0</v>
      </c>
    </row>
    <row r="344" spans="1:9" x14ac:dyDescent="0.2">
      <c r="A344" s="57">
        <v>151</v>
      </c>
      <c r="B344" s="58">
        <f>PRRAS!C355</f>
        <v>343</v>
      </c>
      <c r="C344" s="58">
        <f>PRRAS!D355</f>
        <v>200000</v>
      </c>
      <c r="D344" s="58">
        <f>PRRAS!E355</f>
        <v>80000</v>
      </c>
      <c r="E344" s="58">
        <v>0</v>
      </c>
      <c r="F344" s="58">
        <v>0</v>
      </c>
      <c r="G344" s="59">
        <f t="shared" si="10"/>
        <v>123480.00000000001</v>
      </c>
      <c r="H344" s="59">
        <f t="shared" si="11"/>
        <v>0</v>
      </c>
      <c r="I344" s="60">
        <v>0</v>
      </c>
    </row>
    <row r="345" spans="1:9" x14ac:dyDescent="0.2">
      <c r="A345" s="57">
        <v>151</v>
      </c>
      <c r="B345" s="58">
        <f>PRRAS!C356</f>
        <v>344</v>
      </c>
      <c r="C345" s="58">
        <f>PRRAS!D356</f>
        <v>200000</v>
      </c>
      <c r="D345" s="58">
        <f>PRRAS!E356</f>
        <v>80000</v>
      </c>
      <c r="E345" s="58">
        <v>0</v>
      </c>
      <c r="F345" s="58">
        <v>0</v>
      </c>
      <c r="G345" s="59">
        <f t="shared" si="10"/>
        <v>123839.99999999999</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4083620</v>
      </c>
      <c r="D355" s="58">
        <f>PRRAS!E366</f>
        <v>2606146</v>
      </c>
      <c r="E355" s="58">
        <v>0</v>
      </c>
      <c r="F355" s="58">
        <v>0</v>
      </c>
      <c r="G355" s="59">
        <f t="shared" si="10"/>
        <v>3290752.8479999998</v>
      </c>
      <c r="H355" s="59">
        <f t="shared" si="11"/>
        <v>0</v>
      </c>
      <c r="I355" s="60">
        <v>0</v>
      </c>
    </row>
    <row r="356" spans="1:9" x14ac:dyDescent="0.2">
      <c r="A356" s="57">
        <v>151</v>
      </c>
      <c r="B356" s="58">
        <f>PRRAS!C367</f>
        <v>355</v>
      </c>
      <c r="C356" s="58">
        <f>PRRAS!D367</f>
        <v>3515333</v>
      </c>
      <c r="D356" s="58">
        <f>PRRAS!E367</f>
        <v>1507252</v>
      </c>
      <c r="E356" s="58">
        <v>0</v>
      </c>
      <c r="F356" s="58">
        <v>0</v>
      </c>
      <c r="G356" s="59">
        <f t="shared" si="10"/>
        <v>2318092.1349999998</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161795</v>
      </c>
      <c r="D358" s="58">
        <f>PRRAS!E369</f>
        <v>183647</v>
      </c>
      <c r="E358" s="58">
        <v>0</v>
      </c>
      <c r="F358" s="58">
        <v>0</v>
      </c>
      <c r="G358" s="59">
        <f t="shared" si="10"/>
        <v>188884.77299999999</v>
      </c>
      <c r="H358" s="59">
        <f t="shared" si="11"/>
        <v>0</v>
      </c>
      <c r="I358" s="60">
        <v>0</v>
      </c>
    </row>
    <row r="359" spans="1:9" x14ac:dyDescent="0.2">
      <c r="A359" s="57">
        <v>151</v>
      </c>
      <c r="B359" s="58">
        <f>PRRAS!C370</f>
        <v>358</v>
      </c>
      <c r="C359" s="58">
        <f>PRRAS!D370</f>
        <v>570543</v>
      </c>
      <c r="D359" s="58">
        <f>PRRAS!E370</f>
        <v>948776</v>
      </c>
      <c r="E359" s="58">
        <v>0</v>
      </c>
      <c r="F359" s="58">
        <v>0</v>
      </c>
      <c r="G359" s="59">
        <f t="shared" si="10"/>
        <v>883578.01</v>
      </c>
      <c r="H359" s="59">
        <f t="shared" si="11"/>
        <v>0</v>
      </c>
      <c r="I359" s="60">
        <v>0</v>
      </c>
    </row>
    <row r="360" spans="1:9" x14ac:dyDescent="0.2">
      <c r="A360" s="57">
        <v>151</v>
      </c>
      <c r="B360" s="58">
        <f>PRRAS!C371</f>
        <v>359</v>
      </c>
      <c r="C360" s="58">
        <f>PRRAS!D371</f>
        <v>2782995</v>
      </c>
      <c r="D360" s="58">
        <f>PRRAS!E371</f>
        <v>374829</v>
      </c>
      <c r="E360" s="58">
        <v>0</v>
      </c>
      <c r="F360" s="58">
        <v>0</v>
      </c>
      <c r="G360" s="59">
        <f t="shared" si="10"/>
        <v>1268222.4269999999</v>
      </c>
      <c r="H360" s="59">
        <f t="shared" si="11"/>
        <v>0</v>
      </c>
      <c r="I360" s="60">
        <v>0</v>
      </c>
    </row>
    <row r="361" spans="1:9" x14ac:dyDescent="0.2">
      <c r="A361" s="57">
        <v>151</v>
      </c>
      <c r="B361" s="58">
        <f>PRRAS!C372</f>
        <v>360</v>
      </c>
      <c r="C361" s="58">
        <f>PRRAS!D372</f>
        <v>287887</v>
      </c>
      <c r="D361" s="58">
        <f>PRRAS!E372</f>
        <v>511829</v>
      </c>
      <c r="E361" s="58">
        <v>0</v>
      </c>
      <c r="F361" s="58">
        <v>0</v>
      </c>
      <c r="G361" s="59">
        <f t="shared" si="10"/>
        <v>472156.19999999995</v>
      </c>
      <c r="H361" s="59">
        <f t="shared" si="11"/>
        <v>0</v>
      </c>
      <c r="I361" s="60">
        <v>0</v>
      </c>
    </row>
    <row r="362" spans="1:9" x14ac:dyDescent="0.2">
      <c r="A362" s="57">
        <v>151</v>
      </c>
      <c r="B362" s="58">
        <f>PRRAS!C373</f>
        <v>361</v>
      </c>
      <c r="C362" s="58">
        <f>PRRAS!D373</f>
        <v>241477</v>
      </c>
      <c r="D362" s="58">
        <f>PRRAS!E373</f>
        <v>121102</v>
      </c>
      <c r="E362" s="58">
        <v>0</v>
      </c>
      <c r="F362" s="58">
        <v>0</v>
      </c>
      <c r="G362" s="59">
        <f t="shared" si="10"/>
        <v>174608.84099999999</v>
      </c>
      <c r="H362" s="59">
        <f t="shared" si="11"/>
        <v>0</v>
      </c>
      <c r="I362" s="60">
        <v>0</v>
      </c>
    </row>
    <row r="363" spans="1:9" x14ac:dyDescent="0.2">
      <c r="A363" s="57">
        <v>151</v>
      </c>
      <c r="B363" s="58">
        <f>PRRAS!C374</f>
        <v>362</v>
      </c>
      <c r="C363" s="58">
        <f>PRRAS!D374</f>
        <v>24600</v>
      </c>
      <c r="D363" s="58">
        <f>PRRAS!E374</f>
        <v>200</v>
      </c>
      <c r="E363" s="58">
        <v>0</v>
      </c>
      <c r="F363" s="58">
        <v>0</v>
      </c>
      <c r="G363" s="59">
        <f t="shared" si="10"/>
        <v>9050</v>
      </c>
      <c r="H363" s="59">
        <f t="shared" si="11"/>
        <v>0</v>
      </c>
      <c r="I363" s="60">
        <v>0</v>
      </c>
    </row>
    <row r="364" spans="1:9" x14ac:dyDescent="0.2">
      <c r="A364" s="57">
        <v>151</v>
      </c>
      <c r="B364" s="58">
        <f>PRRAS!C375</f>
        <v>363</v>
      </c>
      <c r="C364" s="58">
        <f>PRRAS!D375</f>
        <v>0</v>
      </c>
      <c r="D364" s="58">
        <f>PRRAS!E375</f>
        <v>25297</v>
      </c>
      <c r="E364" s="58">
        <v>0</v>
      </c>
      <c r="F364" s="58">
        <v>0</v>
      </c>
      <c r="G364" s="59">
        <f t="shared" si="10"/>
        <v>18365.621999999999</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7998</v>
      </c>
      <c r="D366" s="58">
        <f>PRRAS!E377</f>
        <v>66380</v>
      </c>
      <c r="E366" s="58">
        <v>0</v>
      </c>
      <c r="F366" s="58">
        <v>0</v>
      </c>
      <c r="G366" s="59">
        <f t="shared" si="10"/>
        <v>51376.67</v>
      </c>
      <c r="H366" s="59">
        <f t="shared" si="11"/>
        <v>0</v>
      </c>
      <c r="I366" s="60">
        <v>0</v>
      </c>
    </row>
    <row r="367" spans="1:9" x14ac:dyDescent="0.2">
      <c r="A367" s="57">
        <v>151</v>
      </c>
      <c r="B367" s="58">
        <f>PRRAS!C378</f>
        <v>366</v>
      </c>
      <c r="C367" s="58">
        <f>PRRAS!D378</f>
        <v>13812</v>
      </c>
      <c r="D367" s="58">
        <f>PRRAS!E378</f>
        <v>158750</v>
      </c>
      <c r="E367" s="58">
        <v>0</v>
      </c>
      <c r="F367" s="58">
        <v>0</v>
      </c>
      <c r="G367" s="59">
        <f t="shared" si="10"/>
        <v>121260.192</v>
      </c>
      <c r="H367" s="59">
        <f t="shared" si="11"/>
        <v>0</v>
      </c>
      <c r="I367" s="60">
        <v>0</v>
      </c>
    </row>
    <row r="368" spans="1:9" x14ac:dyDescent="0.2">
      <c r="A368" s="57">
        <v>151</v>
      </c>
      <c r="B368" s="58">
        <f>PRRAS!C379</f>
        <v>367</v>
      </c>
      <c r="C368" s="58">
        <f>PRRAS!D379</f>
        <v>0</v>
      </c>
      <c r="D368" s="58">
        <f>PRRAS!E379</f>
        <v>140100</v>
      </c>
      <c r="E368" s="58">
        <v>0</v>
      </c>
      <c r="F368" s="58">
        <v>0</v>
      </c>
      <c r="G368" s="59">
        <f t="shared" si="10"/>
        <v>102833.4</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16000</v>
      </c>
      <c r="E370" s="58">
        <v>0</v>
      </c>
      <c r="F370" s="58">
        <v>0</v>
      </c>
      <c r="G370" s="59">
        <f t="shared" si="10"/>
        <v>11808</v>
      </c>
      <c r="H370" s="59">
        <f t="shared" si="11"/>
        <v>0</v>
      </c>
      <c r="I370" s="60">
        <v>0</v>
      </c>
    </row>
    <row r="371" spans="1:9" x14ac:dyDescent="0.2">
      <c r="A371" s="57">
        <v>151</v>
      </c>
      <c r="B371" s="58">
        <f>PRRAS!C382</f>
        <v>370</v>
      </c>
      <c r="C371" s="58">
        <f>PRRAS!D382</f>
        <v>0</v>
      </c>
      <c r="D371" s="58">
        <f>PRRAS!E382</f>
        <v>16000</v>
      </c>
      <c r="E371" s="58">
        <v>0</v>
      </c>
      <c r="F371" s="58">
        <v>0</v>
      </c>
      <c r="G371" s="59">
        <f t="shared" si="10"/>
        <v>11840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280400</v>
      </c>
      <c r="D383" s="58">
        <f>PRRAS!E394</f>
        <v>571065</v>
      </c>
      <c r="E383" s="58">
        <v>0</v>
      </c>
      <c r="F383" s="58">
        <v>0</v>
      </c>
      <c r="G383" s="59">
        <f t="shared" si="10"/>
        <v>543406.46</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280400</v>
      </c>
      <c r="D386" s="58">
        <f>PRRAS!E397</f>
        <v>571065</v>
      </c>
      <c r="E386" s="58">
        <v>0</v>
      </c>
      <c r="F386" s="58">
        <v>0</v>
      </c>
      <c r="G386" s="59">
        <f t="shared" ref="G386:G449" si="12">(B386/1000)*(C386*1+D386*2)</f>
        <v>547674.05000000005</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1313245</v>
      </c>
      <c r="D394" s="58">
        <f>PRRAS!E405</f>
        <v>3315261</v>
      </c>
      <c r="E394" s="58">
        <v>0</v>
      </c>
      <c r="F394" s="58">
        <v>0</v>
      </c>
      <c r="G394" s="59">
        <f t="shared" si="12"/>
        <v>3121900.4310000003</v>
      </c>
      <c r="H394" s="59">
        <f t="shared" si="13"/>
        <v>0</v>
      </c>
      <c r="I394" s="60">
        <v>0</v>
      </c>
    </row>
    <row r="395" spans="1:9" x14ac:dyDescent="0.2">
      <c r="A395" s="57">
        <v>151</v>
      </c>
      <c r="B395" s="58">
        <f>PRRAS!C406</f>
        <v>394</v>
      </c>
      <c r="C395" s="58">
        <f>PRRAS!D406</f>
        <v>1210465</v>
      </c>
      <c r="D395" s="58">
        <f>PRRAS!E406</f>
        <v>3169867</v>
      </c>
      <c r="E395" s="58">
        <v>0</v>
      </c>
      <c r="F395" s="58">
        <v>0</v>
      </c>
      <c r="G395" s="59">
        <f t="shared" si="12"/>
        <v>2974778.406</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102780</v>
      </c>
      <c r="D398" s="58">
        <f>PRRAS!E409</f>
        <v>145394</v>
      </c>
      <c r="E398" s="58">
        <v>0</v>
      </c>
      <c r="F398" s="58">
        <v>0</v>
      </c>
      <c r="G398" s="59">
        <f t="shared" si="12"/>
        <v>156246.49600000001</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5593311</v>
      </c>
      <c r="D400" s="58">
        <f>PRRAS!E411</f>
        <v>5980350</v>
      </c>
      <c r="E400" s="58">
        <v>0</v>
      </c>
      <c r="F400" s="58">
        <v>0</v>
      </c>
      <c r="G400" s="59">
        <f t="shared" si="12"/>
        <v>7004050.3890000004</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8418822</v>
      </c>
      <c r="D402" s="58">
        <f>PRRAS!E413</f>
        <v>2890825</v>
      </c>
      <c r="E402" s="58">
        <v>0</v>
      </c>
      <c r="F402" s="58">
        <v>0</v>
      </c>
      <c r="G402" s="59">
        <f t="shared" si="12"/>
        <v>5694389.2719999999</v>
      </c>
      <c r="H402" s="59">
        <f t="shared" si="13"/>
        <v>0</v>
      </c>
      <c r="I402" s="60">
        <v>0</v>
      </c>
    </row>
    <row r="403" spans="1:9" x14ac:dyDescent="0.2">
      <c r="A403" s="57">
        <v>151</v>
      </c>
      <c r="B403" s="58">
        <f>PRRAS!C414</f>
        <v>402</v>
      </c>
      <c r="C403" s="58">
        <f>PRRAS!D414</f>
        <v>54043</v>
      </c>
      <c r="D403" s="58">
        <f>PRRAS!E414</f>
        <v>19026</v>
      </c>
      <c r="E403" s="58">
        <v>0</v>
      </c>
      <c r="F403" s="58">
        <v>0</v>
      </c>
      <c r="G403" s="59">
        <f t="shared" si="12"/>
        <v>37022.19</v>
      </c>
      <c r="H403" s="59">
        <f t="shared" si="13"/>
        <v>0</v>
      </c>
      <c r="I403" s="60">
        <v>0</v>
      </c>
    </row>
    <row r="404" spans="1:9" x14ac:dyDescent="0.2">
      <c r="A404" s="57">
        <v>151</v>
      </c>
      <c r="B404" s="58">
        <f>PRRAS!C415</f>
        <v>403</v>
      </c>
      <c r="C404" s="58">
        <f>PRRAS!D415</f>
        <v>17805926</v>
      </c>
      <c r="D404" s="58">
        <f>PRRAS!E415</f>
        <v>26028449</v>
      </c>
      <c r="E404" s="58">
        <v>0</v>
      </c>
      <c r="F404" s="58">
        <v>0</v>
      </c>
      <c r="G404" s="59">
        <f t="shared" si="12"/>
        <v>28154718.072000001</v>
      </c>
      <c r="H404" s="59">
        <f t="shared" si="13"/>
        <v>0</v>
      </c>
      <c r="I404" s="60">
        <v>0</v>
      </c>
    </row>
    <row r="405" spans="1:9" x14ac:dyDescent="0.2">
      <c r="A405" s="57">
        <v>151</v>
      </c>
      <c r="B405" s="58">
        <f>PRRAS!C416</f>
        <v>404</v>
      </c>
      <c r="C405" s="58">
        <f>PRRAS!D416</f>
        <v>20397424</v>
      </c>
      <c r="D405" s="58">
        <f>PRRAS!E416</f>
        <v>23876862</v>
      </c>
      <c r="E405" s="58">
        <v>0</v>
      </c>
      <c r="F405" s="58">
        <v>0</v>
      </c>
      <c r="G405" s="59">
        <f t="shared" si="12"/>
        <v>27533063.792000003</v>
      </c>
      <c r="H405" s="59">
        <f t="shared" si="13"/>
        <v>0</v>
      </c>
      <c r="I405" s="60">
        <v>0</v>
      </c>
    </row>
    <row r="406" spans="1:9" x14ac:dyDescent="0.2">
      <c r="A406" s="57">
        <v>151</v>
      </c>
      <c r="B406" s="58">
        <f>PRRAS!C417</f>
        <v>405</v>
      </c>
      <c r="C406" s="58">
        <f>PRRAS!D417</f>
        <v>0</v>
      </c>
      <c r="D406" s="58">
        <f>PRRAS!E417</f>
        <v>2151587</v>
      </c>
      <c r="E406" s="58">
        <v>0</v>
      </c>
      <c r="F406" s="58">
        <v>0</v>
      </c>
      <c r="G406" s="59">
        <f t="shared" si="12"/>
        <v>1742785.4700000002</v>
      </c>
      <c r="H406" s="59">
        <f t="shared" si="13"/>
        <v>0</v>
      </c>
      <c r="I406" s="60">
        <v>0</v>
      </c>
    </row>
    <row r="407" spans="1:9" x14ac:dyDescent="0.2">
      <c r="A407" s="57">
        <v>151</v>
      </c>
      <c r="B407" s="58">
        <f>PRRAS!C418</f>
        <v>406</v>
      </c>
      <c r="C407" s="58">
        <f>PRRAS!D418</f>
        <v>2591498</v>
      </c>
      <c r="D407" s="58">
        <f>PRRAS!E418</f>
        <v>0</v>
      </c>
      <c r="E407" s="58">
        <v>0</v>
      </c>
      <c r="F407" s="58">
        <v>0</v>
      </c>
      <c r="G407" s="59">
        <f t="shared" si="12"/>
        <v>1052148.1880000001</v>
      </c>
      <c r="H407" s="59">
        <f t="shared" si="13"/>
        <v>0</v>
      </c>
      <c r="I407" s="60">
        <v>0</v>
      </c>
    </row>
    <row r="408" spans="1:9" x14ac:dyDescent="0.2">
      <c r="A408" s="57">
        <v>151</v>
      </c>
      <c r="B408" s="58">
        <f>PRRAS!C419</f>
        <v>407</v>
      </c>
      <c r="C408" s="58">
        <f>PRRAS!D419</f>
        <v>675131</v>
      </c>
      <c r="D408" s="58">
        <f>PRRAS!E419</f>
        <v>0</v>
      </c>
      <c r="E408" s="58">
        <v>0</v>
      </c>
      <c r="F408" s="58">
        <v>0</v>
      </c>
      <c r="G408" s="59">
        <f t="shared" si="12"/>
        <v>274778.31699999998</v>
      </c>
      <c r="H408" s="59">
        <f t="shared" si="13"/>
        <v>0</v>
      </c>
      <c r="I408" s="60">
        <v>0</v>
      </c>
    </row>
    <row r="409" spans="1:9" x14ac:dyDescent="0.2">
      <c r="A409" s="57">
        <v>151</v>
      </c>
      <c r="B409" s="58">
        <f>PRRAS!C420</f>
        <v>408</v>
      </c>
      <c r="C409" s="58">
        <f>PRRAS!D420</f>
        <v>0</v>
      </c>
      <c r="D409" s="58">
        <f>PRRAS!E420</f>
        <v>1896333</v>
      </c>
      <c r="E409" s="58">
        <v>0</v>
      </c>
      <c r="F409" s="58">
        <v>0</v>
      </c>
      <c r="G409" s="59">
        <f t="shared" si="12"/>
        <v>1547407.7279999999</v>
      </c>
      <c r="H409" s="59">
        <f t="shared" si="13"/>
        <v>0</v>
      </c>
      <c r="I409" s="60">
        <v>0</v>
      </c>
    </row>
    <row r="410" spans="1:9" x14ac:dyDescent="0.2">
      <c r="A410" s="57">
        <v>151</v>
      </c>
      <c r="B410" s="58">
        <f>PRRAS!C421</f>
        <v>409</v>
      </c>
      <c r="C410" s="58">
        <f>PRRAS!D421</f>
        <v>4158112</v>
      </c>
      <c r="D410" s="58">
        <f>PRRAS!E421</f>
        <v>2472967</v>
      </c>
      <c r="E410" s="58">
        <v>0</v>
      </c>
      <c r="F410" s="58">
        <v>0</v>
      </c>
      <c r="G410" s="59">
        <f t="shared" si="12"/>
        <v>3723554.8139999998</v>
      </c>
      <c r="H410" s="59">
        <f t="shared" si="13"/>
        <v>0</v>
      </c>
      <c r="I410" s="60">
        <v>0</v>
      </c>
    </row>
    <row r="411" spans="1:9" x14ac:dyDescent="0.2">
      <c r="A411" s="57">
        <v>151</v>
      </c>
      <c r="B411" s="58">
        <f>PRRAS!C423</f>
        <v>410</v>
      </c>
      <c r="C411" s="58">
        <f>PRRAS!D423</f>
        <v>1997000</v>
      </c>
      <c r="D411" s="58">
        <f>PRRAS!E423</f>
        <v>2642215</v>
      </c>
      <c r="E411" s="58">
        <v>0</v>
      </c>
      <c r="F411" s="58">
        <v>0</v>
      </c>
      <c r="G411" s="59">
        <f t="shared" si="12"/>
        <v>2985386.3</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1997000</v>
      </c>
      <c r="D475" s="58">
        <f>PRRAS!E487</f>
        <v>2642215</v>
      </c>
      <c r="E475" s="58">
        <v>0</v>
      </c>
      <c r="F475" s="58">
        <v>0</v>
      </c>
      <c r="G475" s="59">
        <f t="shared" si="14"/>
        <v>3451397.82</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1997000</v>
      </c>
      <c r="D486" s="58">
        <f>PRRAS!E498</f>
        <v>2642215</v>
      </c>
      <c r="E486" s="58">
        <v>0</v>
      </c>
      <c r="F486" s="58">
        <v>0</v>
      </c>
      <c r="G486" s="59">
        <f t="shared" si="14"/>
        <v>3531493.55</v>
      </c>
      <c r="H486" s="59">
        <f t="shared" si="15"/>
        <v>0</v>
      </c>
      <c r="I486" s="60">
        <v>0</v>
      </c>
    </row>
    <row r="487" spans="1:9" x14ac:dyDescent="0.2">
      <c r="A487" s="57">
        <v>151</v>
      </c>
      <c r="B487" s="58">
        <f>PRRAS!C499</f>
        <v>486</v>
      </c>
      <c r="C487" s="58">
        <f>PRRAS!D499</f>
        <v>1997000</v>
      </c>
      <c r="D487" s="58">
        <f>PRRAS!E499</f>
        <v>2642215</v>
      </c>
      <c r="E487" s="58">
        <v>0</v>
      </c>
      <c r="F487" s="58">
        <v>0</v>
      </c>
      <c r="G487" s="59">
        <f t="shared" si="14"/>
        <v>3538774.98</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1037970</v>
      </c>
      <c r="D519" s="58">
        <f>PRRAS!E531</f>
        <v>3026435</v>
      </c>
      <c r="E519" s="58">
        <v>0</v>
      </c>
      <c r="F519" s="58">
        <v>0</v>
      </c>
      <c r="G519" s="59">
        <f t="shared" si="16"/>
        <v>3673055.12</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1037970</v>
      </c>
      <c r="D584" s="58">
        <f>PRRAS!E596</f>
        <v>3026435</v>
      </c>
      <c r="E584" s="58">
        <v>0</v>
      </c>
      <c r="F584" s="58">
        <v>0</v>
      </c>
      <c r="G584" s="59">
        <f t="shared" si="18"/>
        <v>4133959.7199999997</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1037970</v>
      </c>
      <c r="D596" s="58">
        <f>PRRAS!E608</f>
        <v>3026435</v>
      </c>
      <c r="E596" s="58">
        <v>0</v>
      </c>
      <c r="F596" s="58">
        <v>0</v>
      </c>
      <c r="G596" s="59">
        <f t="shared" si="18"/>
        <v>4219049.8</v>
      </c>
      <c r="H596" s="59">
        <f t="shared" si="19"/>
        <v>0</v>
      </c>
      <c r="I596" s="60">
        <v>0</v>
      </c>
    </row>
    <row r="597" spans="1:9" x14ac:dyDescent="0.2">
      <c r="A597" s="57">
        <v>151</v>
      </c>
      <c r="B597" s="58">
        <f>PRRAS!C609</f>
        <v>596</v>
      </c>
      <c r="C597" s="58">
        <f>PRRAS!D609</f>
        <v>1037970</v>
      </c>
      <c r="D597" s="58">
        <f>PRRAS!E609</f>
        <v>1029435</v>
      </c>
      <c r="E597" s="58">
        <v>0</v>
      </c>
      <c r="F597" s="58">
        <v>0</v>
      </c>
      <c r="G597" s="59">
        <f t="shared" si="18"/>
        <v>1845716.64</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1997000</v>
      </c>
      <c r="E599" s="58">
        <v>0</v>
      </c>
      <c r="F599" s="58">
        <v>0</v>
      </c>
      <c r="G599" s="59">
        <f t="shared" si="18"/>
        <v>2388412</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959030</v>
      </c>
      <c r="D626" s="58">
        <f>PRRAS!E638</f>
        <v>0</v>
      </c>
      <c r="E626" s="58">
        <v>0</v>
      </c>
      <c r="F626" s="58">
        <v>0</v>
      </c>
      <c r="G626" s="59">
        <f t="shared" si="18"/>
        <v>599393.75</v>
      </c>
      <c r="H626" s="59">
        <f t="shared" si="19"/>
        <v>0</v>
      </c>
      <c r="I626" s="60">
        <v>0</v>
      </c>
    </row>
    <row r="627" spans="1:9" x14ac:dyDescent="0.2">
      <c r="A627" s="57">
        <v>151</v>
      </c>
      <c r="B627" s="58">
        <f>PRRAS!C639</f>
        <v>626</v>
      </c>
      <c r="C627" s="58">
        <f>PRRAS!D639</f>
        <v>0</v>
      </c>
      <c r="D627" s="58">
        <f>PRRAS!E639</f>
        <v>384220</v>
      </c>
      <c r="E627" s="58">
        <v>0</v>
      </c>
      <c r="F627" s="58">
        <v>0</v>
      </c>
      <c r="G627" s="59">
        <f t="shared" si="18"/>
        <v>481043.44</v>
      </c>
      <c r="H627" s="59">
        <f t="shared" si="19"/>
        <v>0</v>
      </c>
      <c r="I627" s="60">
        <v>0</v>
      </c>
    </row>
    <row r="628" spans="1:9" x14ac:dyDescent="0.2">
      <c r="A628" s="57">
        <v>151</v>
      </c>
      <c r="B628" s="58">
        <f>PRRAS!C640</f>
        <v>627</v>
      </c>
      <c r="C628" s="58">
        <f>PRRAS!D640</f>
        <v>1215628</v>
      </c>
      <c r="D628" s="58">
        <f>PRRAS!E640</f>
        <v>2177015</v>
      </c>
      <c r="E628" s="58">
        <v>0</v>
      </c>
      <c r="F628" s="58">
        <v>0</v>
      </c>
      <c r="G628" s="59">
        <f t="shared" si="18"/>
        <v>3492175.5660000001</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19802926</v>
      </c>
      <c r="D630" s="58">
        <f>PRRAS!E642</f>
        <v>28670664</v>
      </c>
      <c r="E630" s="58">
        <v>0</v>
      </c>
      <c r="F630" s="58">
        <v>0</v>
      </c>
      <c r="G630" s="59">
        <f t="shared" si="18"/>
        <v>48523735.766000003</v>
      </c>
      <c r="H630" s="59">
        <f t="shared" si="19"/>
        <v>0</v>
      </c>
      <c r="I630" s="60">
        <v>0</v>
      </c>
    </row>
    <row r="631" spans="1:9" x14ac:dyDescent="0.2">
      <c r="A631" s="57">
        <v>151</v>
      </c>
      <c r="B631" s="58">
        <f>PRRAS!C643</f>
        <v>630</v>
      </c>
      <c r="C631" s="58">
        <f>PRRAS!D643</f>
        <v>21435394</v>
      </c>
      <c r="D631" s="58">
        <f>PRRAS!E643</f>
        <v>26903297</v>
      </c>
      <c r="E631" s="58">
        <v>0</v>
      </c>
      <c r="F631" s="58">
        <v>0</v>
      </c>
      <c r="G631" s="59">
        <f t="shared" si="18"/>
        <v>47402452.439999998</v>
      </c>
      <c r="H631" s="59">
        <f t="shared" si="19"/>
        <v>0</v>
      </c>
      <c r="I631" s="60">
        <v>0</v>
      </c>
    </row>
    <row r="632" spans="1:9" x14ac:dyDescent="0.2">
      <c r="A632" s="57">
        <v>151</v>
      </c>
      <c r="B632" s="58">
        <f>PRRAS!C644</f>
        <v>631</v>
      </c>
      <c r="C632" s="58">
        <f>PRRAS!D644</f>
        <v>0</v>
      </c>
      <c r="D632" s="58">
        <f>PRRAS!E644</f>
        <v>1767367</v>
      </c>
      <c r="E632" s="58">
        <v>0</v>
      </c>
      <c r="F632" s="58">
        <v>0</v>
      </c>
      <c r="G632" s="59">
        <f t="shared" si="18"/>
        <v>2230417.1540000001</v>
      </c>
      <c r="H632" s="59">
        <f t="shared" si="19"/>
        <v>0</v>
      </c>
      <c r="I632" s="60">
        <v>0</v>
      </c>
    </row>
    <row r="633" spans="1:9" x14ac:dyDescent="0.2">
      <c r="A633" s="57">
        <v>151</v>
      </c>
      <c r="B633" s="58">
        <f>PRRAS!C645</f>
        <v>632</v>
      </c>
      <c r="C633" s="58">
        <f>PRRAS!D645</f>
        <v>1632468</v>
      </c>
      <c r="D633" s="58">
        <f>PRRAS!E645</f>
        <v>0</v>
      </c>
      <c r="E633" s="58">
        <v>0</v>
      </c>
      <c r="F633" s="58">
        <v>0</v>
      </c>
      <c r="G633" s="59">
        <f t="shared" si="18"/>
        <v>1031719.776</v>
      </c>
      <c r="H633" s="59">
        <f t="shared" si="19"/>
        <v>0</v>
      </c>
      <c r="I633" s="60">
        <v>0</v>
      </c>
    </row>
    <row r="634" spans="1:9" x14ac:dyDescent="0.2">
      <c r="A634" s="57">
        <v>151</v>
      </c>
      <c r="B634" s="58">
        <f>PRRAS!C646</f>
        <v>633</v>
      </c>
      <c r="C634" s="58">
        <f>PRRAS!D646</f>
        <v>1890759</v>
      </c>
      <c r="D634" s="58">
        <f>PRRAS!E646</f>
        <v>280682</v>
      </c>
      <c r="E634" s="58">
        <v>0</v>
      </c>
      <c r="F634" s="58">
        <v>0</v>
      </c>
      <c r="G634" s="59">
        <f t="shared" si="18"/>
        <v>1552193.8589999999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258291</v>
      </c>
      <c r="D636" s="58">
        <f>PRRAS!E648</f>
        <v>2048049</v>
      </c>
      <c r="E636" s="58">
        <v>0</v>
      </c>
      <c r="F636" s="58">
        <v>0</v>
      </c>
      <c r="G636" s="59">
        <f t="shared" si="18"/>
        <v>2765037.0150000001</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3876631</v>
      </c>
      <c r="D639" s="58">
        <f>PRRAS!E652</f>
        <v>2539010</v>
      </c>
      <c r="E639" s="58">
        <v>0</v>
      </c>
      <c r="F639" s="58">
        <v>0</v>
      </c>
      <c r="G639" s="59">
        <f t="shared" si="18"/>
        <v>5713067.3380000005</v>
      </c>
      <c r="H639" s="59">
        <f t="shared" si="19"/>
        <v>0</v>
      </c>
      <c r="I639" s="60">
        <v>0</v>
      </c>
    </row>
    <row r="640" spans="1:9" x14ac:dyDescent="0.2">
      <c r="A640" s="57">
        <v>151</v>
      </c>
      <c r="B640" s="58">
        <f>PRRAS!C653</f>
        <v>639</v>
      </c>
      <c r="C640" s="58">
        <f>PRRAS!D653</f>
        <v>18036339</v>
      </c>
      <c r="D640" s="58">
        <f>PRRAS!E653</f>
        <v>25684034</v>
      </c>
      <c r="E640" s="58">
        <v>0</v>
      </c>
      <c r="F640" s="58">
        <v>0</v>
      </c>
      <c r="G640" s="59">
        <f t="shared" si="18"/>
        <v>44349416.072999999</v>
      </c>
      <c r="H640" s="59">
        <f t="shared" si="19"/>
        <v>0</v>
      </c>
      <c r="I640" s="60">
        <v>0</v>
      </c>
    </row>
    <row r="641" spans="1:9" x14ac:dyDescent="0.2">
      <c r="A641" s="57">
        <v>151</v>
      </c>
      <c r="B641" s="58">
        <f>PRRAS!C654</f>
        <v>640</v>
      </c>
      <c r="C641" s="58">
        <f>PRRAS!D654</f>
        <v>19373960</v>
      </c>
      <c r="D641" s="58">
        <f>PRRAS!E654</f>
        <v>25144192</v>
      </c>
      <c r="E641" s="58">
        <v>0</v>
      </c>
      <c r="F641" s="58">
        <v>0</v>
      </c>
      <c r="G641" s="59">
        <f t="shared" si="18"/>
        <v>44583900.160000004</v>
      </c>
      <c r="H641" s="59">
        <f t="shared" si="19"/>
        <v>0</v>
      </c>
      <c r="I641" s="60">
        <v>0</v>
      </c>
    </row>
    <row r="642" spans="1:9" x14ac:dyDescent="0.2">
      <c r="A642" s="57">
        <v>151</v>
      </c>
      <c r="B642" s="58">
        <f>PRRAS!C655</f>
        <v>641</v>
      </c>
      <c r="C642" s="58">
        <f>PRRAS!D655</f>
        <v>2539010</v>
      </c>
      <c r="D642" s="58">
        <f>PRRAS!E655</f>
        <v>3078852</v>
      </c>
      <c r="E642" s="58">
        <v>0</v>
      </c>
      <c r="F642" s="58">
        <v>0</v>
      </c>
      <c r="G642" s="59">
        <f t="shared" ref="G642:G705" si="20">(B642/1000)*(C642*1+D642*2)</f>
        <v>5574593.6740000006</v>
      </c>
      <c r="H642" s="59">
        <f t="shared" ref="H642:H705" si="21">ABS(C642-ROUND(C642,0))+ABS(D642-ROUND(D642,0))</f>
        <v>0</v>
      </c>
      <c r="I642" s="60">
        <v>0</v>
      </c>
    </row>
    <row r="643" spans="1:9" x14ac:dyDescent="0.2">
      <c r="A643" s="57">
        <v>151</v>
      </c>
      <c r="B643" s="58">
        <f>PRRAS!C656</f>
        <v>642</v>
      </c>
      <c r="C643" s="58">
        <f>PRRAS!D656</f>
        <v>22</v>
      </c>
      <c r="D643" s="58">
        <f>PRRAS!E656</f>
        <v>19</v>
      </c>
      <c r="E643" s="58">
        <v>0</v>
      </c>
      <c r="F643" s="58">
        <v>0</v>
      </c>
      <c r="G643" s="59">
        <f t="shared" si="20"/>
        <v>38.520000000000003</v>
      </c>
      <c r="H643" s="59">
        <f t="shared" si="21"/>
        <v>0</v>
      </c>
      <c r="I643" s="60">
        <v>0</v>
      </c>
    </row>
    <row r="644" spans="1:9" x14ac:dyDescent="0.2">
      <c r="A644" s="57">
        <v>151</v>
      </c>
      <c r="B644" s="58">
        <f>PRRAS!C657</f>
        <v>643</v>
      </c>
      <c r="C644" s="58">
        <f>PRRAS!D657</f>
        <v>2</v>
      </c>
      <c r="D644" s="58">
        <f>PRRAS!E657</f>
        <v>2</v>
      </c>
      <c r="E644" s="58">
        <v>0</v>
      </c>
      <c r="F644" s="58">
        <v>0</v>
      </c>
      <c r="G644" s="59">
        <f t="shared" si="20"/>
        <v>3.8580000000000001</v>
      </c>
      <c r="H644" s="59">
        <f t="shared" si="21"/>
        <v>0</v>
      </c>
      <c r="I644" s="60">
        <v>0</v>
      </c>
    </row>
    <row r="645" spans="1:9" x14ac:dyDescent="0.2">
      <c r="A645" s="57">
        <v>151</v>
      </c>
      <c r="B645" s="58">
        <f>PRRAS!C658</f>
        <v>644</v>
      </c>
      <c r="C645" s="58">
        <f>PRRAS!D658</f>
        <v>22</v>
      </c>
      <c r="D645" s="58">
        <f>PRRAS!E658</f>
        <v>19</v>
      </c>
      <c r="E645" s="58">
        <v>0</v>
      </c>
      <c r="F645" s="58">
        <v>0</v>
      </c>
      <c r="G645" s="59">
        <f t="shared" si="20"/>
        <v>38.64</v>
      </c>
      <c r="H645" s="59">
        <f t="shared" si="21"/>
        <v>0</v>
      </c>
      <c r="I645" s="60">
        <v>0</v>
      </c>
    </row>
    <row r="646" spans="1:9" x14ac:dyDescent="0.2">
      <c r="A646" s="57">
        <v>151</v>
      </c>
      <c r="B646" s="58">
        <f>PRRAS!C659</f>
        <v>645</v>
      </c>
      <c r="C646" s="58">
        <f>PRRAS!D659</f>
        <v>2</v>
      </c>
      <c r="D646" s="58">
        <f>PRRAS!E659</f>
        <v>2</v>
      </c>
      <c r="E646" s="58">
        <v>0</v>
      </c>
      <c r="F646" s="58">
        <v>0</v>
      </c>
      <c r="G646" s="59">
        <f t="shared" si="20"/>
        <v>3.87</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24910</v>
      </c>
      <c r="D650" s="58">
        <f>PRRAS!E663</f>
        <v>3698</v>
      </c>
      <c r="E650" s="58">
        <v>0</v>
      </c>
      <c r="F650" s="58">
        <v>0</v>
      </c>
      <c r="G650" s="59">
        <f t="shared" si="20"/>
        <v>20966.594000000001</v>
      </c>
      <c r="H650" s="59">
        <f t="shared" si="21"/>
        <v>0</v>
      </c>
      <c r="I650" s="60">
        <v>0</v>
      </c>
    </row>
    <row r="651" spans="1:9" x14ac:dyDescent="0.2">
      <c r="A651" s="57">
        <v>151</v>
      </c>
      <c r="B651" s="58">
        <f>PRRAS!C664</f>
        <v>650</v>
      </c>
      <c r="C651" s="58">
        <f>PRRAS!D664</f>
        <v>1421768</v>
      </c>
      <c r="D651" s="58">
        <f>PRRAS!E664</f>
        <v>422505</v>
      </c>
      <c r="E651" s="58">
        <v>0</v>
      </c>
      <c r="F651" s="58">
        <v>0</v>
      </c>
      <c r="G651" s="59">
        <f t="shared" si="20"/>
        <v>1473405.7</v>
      </c>
      <c r="H651" s="59">
        <f t="shared" si="21"/>
        <v>0</v>
      </c>
      <c r="I651" s="60">
        <v>0</v>
      </c>
    </row>
    <row r="652" spans="1:9" x14ac:dyDescent="0.2">
      <c r="A652" s="57">
        <v>151</v>
      </c>
      <c r="B652" s="58">
        <f>PRRAS!C665</f>
        <v>651</v>
      </c>
      <c r="C652" s="58">
        <f>PRRAS!D665</f>
        <v>358644</v>
      </c>
      <c r="D652" s="58">
        <f>PRRAS!E665</f>
        <v>65100</v>
      </c>
      <c r="E652" s="58">
        <v>0</v>
      </c>
      <c r="F652" s="58">
        <v>0</v>
      </c>
      <c r="G652" s="59">
        <f t="shared" si="20"/>
        <v>318237.44400000002</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663000</v>
      </c>
      <c r="D655" s="58">
        <f>PRRAS!E668</f>
        <v>500000</v>
      </c>
      <c r="E655" s="58">
        <v>0</v>
      </c>
      <c r="F655" s="58">
        <v>0</v>
      </c>
      <c r="G655" s="59">
        <f t="shared" si="20"/>
        <v>1087602</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291317</v>
      </c>
      <c r="D659" s="58">
        <f>PRRAS!E672</f>
        <v>283343</v>
      </c>
      <c r="E659" s="58">
        <v>0</v>
      </c>
      <c r="F659" s="58">
        <v>0</v>
      </c>
      <c r="G659" s="59">
        <f t="shared" si="20"/>
        <v>564565.97400000005</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1823</v>
      </c>
      <c r="D687" s="58">
        <f>PRRAS!E700</f>
        <v>43416</v>
      </c>
      <c r="E687" s="58">
        <v>0</v>
      </c>
      <c r="F687" s="58">
        <v>0</v>
      </c>
      <c r="G687" s="59">
        <f t="shared" si="20"/>
        <v>60817.33</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38205</v>
      </c>
      <c r="D689" s="58">
        <f>PRRAS!E702</f>
        <v>40011</v>
      </c>
      <c r="E689" s="58">
        <v>0</v>
      </c>
      <c r="F689" s="58">
        <v>0</v>
      </c>
      <c r="G689" s="59">
        <f t="shared" si="20"/>
        <v>81340.175999999992</v>
      </c>
      <c r="H689" s="59">
        <f t="shared" si="21"/>
        <v>0</v>
      </c>
      <c r="I689" s="60">
        <v>0</v>
      </c>
    </row>
    <row r="690" spans="1:9" x14ac:dyDescent="0.2">
      <c r="A690" s="57">
        <v>151</v>
      </c>
      <c r="B690" s="58">
        <f>PRRAS!C703</f>
        <v>689</v>
      </c>
      <c r="C690" s="58">
        <f>PRRAS!D703</f>
        <v>115158</v>
      </c>
      <c r="D690" s="58">
        <f>PRRAS!E703</f>
        <v>118856</v>
      </c>
      <c r="E690" s="58">
        <v>0</v>
      </c>
      <c r="F690" s="58">
        <v>0</v>
      </c>
      <c r="G690" s="59">
        <f t="shared" si="20"/>
        <v>243127.43</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17290</v>
      </c>
      <c r="D692" s="58">
        <f>PRRAS!E705</f>
        <v>15182</v>
      </c>
      <c r="E692" s="58">
        <v>0</v>
      </c>
      <c r="F692" s="58">
        <v>0</v>
      </c>
      <c r="G692" s="59">
        <f t="shared" si="20"/>
        <v>32928.913999999997</v>
      </c>
      <c r="H692" s="59">
        <f t="shared" si="21"/>
        <v>0</v>
      </c>
      <c r="I692" s="60">
        <v>0</v>
      </c>
    </row>
    <row r="693" spans="1:9" x14ac:dyDescent="0.2">
      <c r="A693" s="57">
        <v>151</v>
      </c>
      <c r="B693" s="58">
        <f>PRRAS!C706</f>
        <v>692</v>
      </c>
      <c r="C693" s="58">
        <f>PRRAS!D706</f>
        <v>35670</v>
      </c>
      <c r="D693" s="58">
        <f>PRRAS!E706</f>
        <v>22350</v>
      </c>
      <c r="E693" s="58">
        <v>0</v>
      </c>
      <c r="F693" s="58">
        <v>0</v>
      </c>
      <c r="G693" s="59">
        <f t="shared" si="20"/>
        <v>55616.039999999994</v>
      </c>
      <c r="H693" s="59">
        <f t="shared" si="21"/>
        <v>0</v>
      </c>
      <c r="I693" s="60">
        <v>0</v>
      </c>
    </row>
    <row r="694" spans="1:9" x14ac:dyDescent="0.2">
      <c r="A694" s="57">
        <v>151</v>
      </c>
      <c r="B694" s="58">
        <f>PRRAS!C707</f>
        <v>693</v>
      </c>
      <c r="C694" s="58">
        <f>PRRAS!D707</f>
        <v>16325</v>
      </c>
      <c r="D694" s="58">
        <f>PRRAS!E707</f>
        <v>18779</v>
      </c>
      <c r="E694" s="58">
        <v>0</v>
      </c>
      <c r="F694" s="58">
        <v>0</v>
      </c>
      <c r="G694" s="59">
        <f t="shared" si="20"/>
        <v>37340.918999999994</v>
      </c>
      <c r="H694" s="59">
        <f t="shared" si="21"/>
        <v>0</v>
      </c>
      <c r="I694" s="60">
        <v>0</v>
      </c>
    </row>
    <row r="695" spans="1:9" x14ac:dyDescent="0.2">
      <c r="A695" s="57">
        <v>151</v>
      </c>
      <c r="B695" s="58">
        <f>PRRAS!C708</f>
        <v>694</v>
      </c>
      <c r="C695" s="58">
        <f>PRRAS!D708</f>
        <v>24912</v>
      </c>
      <c r="D695" s="58">
        <f>PRRAS!E708</f>
        <v>39384</v>
      </c>
      <c r="E695" s="58">
        <v>0</v>
      </c>
      <c r="F695" s="58">
        <v>0</v>
      </c>
      <c r="G695" s="59">
        <f t="shared" si="20"/>
        <v>71953.919999999998</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216818</v>
      </c>
      <c r="D697" s="58">
        <f>PRRAS!E710</f>
        <v>389492</v>
      </c>
      <c r="E697" s="58">
        <v>0</v>
      </c>
      <c r="F697" s="58">
        <v>0</v>
      </c>
      <c r="G697" s="59">
        <f t="shared" si="20"/>
        <v>693078.19199999992</v>
      </c>
      <c r="H697" s="59">
        <f t="shared" si="21"/>
        <v>0</v>
      </c>
      <c r="I697" s="60">
        <v>0</v>
      </c>
    </row>
    <row r="698" spans="1:9" x14ac:dyDescent="0.2">
      <c r="A698" s="57">
        <v>151</v>
      </c>
      <c r="B698" s="58">
        <f>PRRAS!C711</f>
        <v>697</v>
      </c>
      <c r="C698" s="58">
        <f>PRRAS!D711</f>
        <v>14134</v>
      </c>
      <c r="D698" s="58">
        <f>PRRAS!E711</f>
        <v>32807</v>
      </c>
      <c r="E698" s="58">
        <v>0</v>
      </c>
      <c r="F698" s="58">
        <v>0</v>
      </c>
      <c r="G698" s="59">
        <f t="shared" si="20"/>
        <v>55584.356</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72772</v>
      </c>
      <c r="D714" s="58">
        <f>PRRAS!E727</f>
        <v>89406</v>
      </c>
      <c r="E714" s="58">
        <v>0</v>
      </c>
      <c r="F714" s="58">
        <v>0</v>
      </c>
      <c r="G714" s="59">
        <f t="shared" si="22"/>
        <v>179379.39199999999</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108126</v>
      </c>
      <c r="D731" s="58">
        <f>PRRAS!E744</f>
        <v>127049</v>
      </c>
      <c r="E731" s="58">
        <v>0</v>
      </c>
      <c r="F731" s="58">
        <v>0</v>
      </c>
      <c r="G731" s="59">
        <f t="shared" si="22"/>
        <v>264423.52</v>
      </c>
      <c r="H731" s="59">
        <f t="shared" si="23"/>
        <v>0</v>
      </c>
      <c r="I731" s="60">
        <v>0</v>
      </c>
    </row>
    <row r="732" spans="1:9" x14ac:dyDescent="0.2">
      <c r="A732" s="57">
        <v>151</v>
      </c>
      <c r="B732" s="58">
        <f>PRRAS!C745</f>
        <v>731</v>
      </c>
      <c r="C732" s="58">
        <f>PRRAS!D745</f>
        <v>0</v>
      </c>
      <c r="D732" s="58">
        <f>PRRAS!E745</f>
        <v>56750</v>
      </c>
      <c r="E732" s="58">
        <v>0</v>
      </c>
      <c r="F732" s="58">
        <v>0</v>
      </c>
      <c r="G732" s="59">
        <f t="shared" si="22"/>
        <v>82968.5</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200000</v>
      </c>
      <c r="D734" s="58">
        <f>PRRAS!E747</f>
        <v>0</v>
      </c>
      <c r="E734" s="58">
        <v>0</v>
      </c>
      <c r="F734" s="58">
        <v>0</v>
      </c>
      <c r="G734" s="59">
        <f t="shared" si="22"/>
        <v>146600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15000</v>
      </c>
      <c r="E745" s="58">
        <v>0</v>
      </c>
      <c r="F745" s="58">
        <v>0</v>
      </c>
      <c r="G745" s="59">
        <f t="shared" si="22"/>
        <v>22320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138201</v>
      </c>
      <c r="D773" s="58">
        <f>PRRAS!E786</f>
        <v>640284</v>
      </c>
      <c r="E773" s="58">
        <v>0</v>
      </c>
      <c r="F773" s="58">
        <v>0</v>
      </c>
      <c r="G773" s="59">
        <f t="shared" si="24"/>
        <v>1095289.6680000001</v>
      </c>
      <c r="H773" s="59">
        <f t="shared" si="25"/>
        <v>0</v>
      </c>
      <c r="I773" s="60">
        <v>0</v>
      </c>
    </row>
    <row r="774" spans="1:9" x14ac:dyDescent="0.2">
      <c r="A774" s="57">
        <v>151</v>
      </c>
      <c r="B774" s="58">
        <f>PRRAS!C787</f>
        <v>773</v>
      </c>
      <c r="C774" s="58">
        <f>PRRAS!D787</f>
        <v>12000</v>
      </c>
      <c r="D774" s="58">
        <f>PRRAS!E787</f>
        <v>0</v>
      </c>
      <c r="E774" s="58">
        <v>0</v>
      </c>
      <c r="F774" s="58">
        <v>0</v>
      </c>
      <c r="G774" s="59">
        <f t="shared" si="24"/>
        <v>9276</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52400</v>
      </c>
      <c r="D776" s="58">
        <f>PRRAS!E789</f>
        <v>103200</v>
      </c>
      <c r="E776" s="58">
        <v>0</v>
      </c>
      <c r="F776" s="58">
        <v>0</v>
      </c>
      <c r="G776" s="59">
        <f t="shared" si="24"/>
        <v>200570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120500</v>
      </c>
      <c r="D778" s="58">
        <f>PRRAS!E791</f>
        <v>237000</v>
      </c>
      <c r="E778" s="58">
        <v>0</v>
      </c>
      <c r="F778" s="58">
        <v>0</v>
      </c>
      <c r="G778" s="59">
        <f t="shared" si="24"/>
        <v>461926.5</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129637</v>
      </c>
      <c r="D780" s="58">
        <f>PRRAS!E793</f>
        <v>69039</v>
      </c>
      <c r="E780" s="58">
        <v>0</v>
      </c>
      <c r="F780" s="58">
        <v>0</v>
      </c>
      <c r="G780" s="59">
        <f t="shared" si="24"/>
        <v>208549.98500000002</v>
      </c>
      <c r="H780" s="59">
        <f t="shared" si="25"/>
        <v>0</v>
      </c>
      <c r="I780" s="60">
        <v>0</v>
      </c>
    </row>
    <row r="781" spans="1:9" x14ac:dyDescent="0.2">
      <c r="A781" s="57">
        <v>151</v>
      </c>
      <c r="B781" s="58">
        <f>PRRAS!C794</f>
        <v>780</v>
      </c>
      <c r="C781" s="58">
        <f>PRRAS!D794</f>
        <v>259195</v>
      </c>
      <c r="D781" s="58">
        <f>PRRAS!E794</f>
        <v>398611</v>
      </c>
      <c r="E781" s="58">
        <v>0</v>
      </c>
      <c r="F781" s="58">
        <v>0</v>
      </c>
      <c r="G781" s="59">
        <f t="shared" si="24"/>
        <v>824005.26</v>
      </c>
      <c r="H781" s="59">
        <f t="shared" si="25"/>
        <v>0</v>
      </c>
      <c r="I781" s="60">
        <v>0</v>
      </c>
    </row>
    <row r="782" spans="1:9" x14ac:dyDescent="0.2">
      <c r="A782" s="57">
        <v>151</v>
      </c>
      <c r="B782" s="58">
        <f>PRRAS!C795</f>
        <v>781</v>
      </c>
      <c r="C782" s="58">
        <f>PRRAS!D795</f>
        <v>14627</v>
      </c>
      <c r="D782" s="58">
        <f>PRRAS!E795</f>
        <v>0</v>
      </c>
      <c r="E782" s="58">
        <v>0</v>
      </c>
      <c r="F782" s="58">
        <v>0</v>
      </c>
      <c r="G782" s="59">
        <f t="shared" si="24"/>
        <v>11423.687</v>
      </c>
      <c r="H782" s="59">
        <f t="shared" si="25"/>
        <v>0</v>
      </c>
      <c r="I782" s="60">
        <v>0</v>
      </c>
    </row>
    <row r="783" spans="1:9" x14ac:dyDescent="0.2">
      <c r="A783" s="57">
        <v>151</v>
      </c>
      <c r="B783" s="58">
        <f>PRRAS!C796</f>
        <v>782</v>
      </c>
      <c r="C783" s="58">
        <f>PRRAS!D796</f>
        <v>177112</v>
      </c>
      <c r="D783" s="58">
        <f>PRRAS!E796</f>
        <v>240345</v>
      </c>
      <c r="E783" s="58">
        <v>0</v>
      </c>
      <c r="F783" s="58">
        <v>0</v>
      </c>
      <c r="G783" s="59">
        <f t="shared" si="24"/>
        <v>514401.16399999999</v>
      </c>
      <c r="H783" s="59">
        <f t="shared" si="25"/>
        <v>0</v>
      </c>
      <c r="I783" s="60">
        <v>0</v>
      </c>
    </row>
    <row r="784" spans="1:9" x14ac:dyDescent="0.2">
      <c r="A784" s="57">
        <v>151</v>
      </c>
      <c r="B784" s="58">
        <f>PRRAS!C797</f>
        <v>783</v>
      </c>
      <c r="C784" s="58">
        <f>PRRAS!D797</f>
        <v>19295</v>
      </c>
      <c r="D784" s="58">
        <f>PRRAS!E797</f>
        <v>67786</v>
      </c>
      <c r="E784" s="58">
        <v>0</v>
      </c>
      <c r="F784" s="58">
        <v>0</v>
      </c>
      <c r="G784" s="59">
        <f t="shared" si="24"/>
        <v>121260.861</v>
      </c>
      <c r="H784" s="59">
        <f t="shared" si="25"/>
        <v>0</v>
      </c>
      <c r="I784" s="60">
        <v>0</v>
      </c>
    </row>
    <row r="785" spans="1:9" x14ac:dyDescent="0.2">
      <c r="A785" s="57">
        <v>151</v>
      </c>
      <c r="B785" s="58">
        <f>PRRAS!C798</f>
        <v>784</v>
      </c>
      <c r="C785" s="58">
        <f>PRRAS!D798</f>
        <v>95787</v>
      </c>
      <c r="D785" s="58">
        <f>PRRAS!E798</f>
        <v>160683</v>
      </c>
      <c r="E785" s="58">
        <v>0</v>
      </c>
      <c r="F785" s="58">
        <v>0</v>
      </c>
      <c r="G785" s="59">
        <f t="shared" si="24"/>
        <v>327047.95199999999</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225732</v>
      </c>
      <c r="D791" s="58">
        <f>PRRAS!E804</f>
        <v>67785</v>
      </c>
      <c r="E791" s="58">
        <v>0</v>
      </c>
      <c r="F791" s="58">
        <v>0</v>
      </c>
      <c r="G791" s="59">
        <f t="shared" si="24"/>
        <v>285428.58</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1997000</v>
      </c>
      <c r="D855" s="58">
        <f>PRRAS!E868</f>
        <v>0</v>
      </c>
      <c r="E855" s="58">
        <v>0</v>
      </c>
      <c r="F855" s="58">
        <v>0</v>
      </c>
      <c r="G855" s="59">
        <f t="shared" si="26"/>
        <v>1705438</v>
      </c>
      <c r="H855" s="59">
        <f t="shared" si="27"/>
        <v>0</v>
      </c>
      <c r="I855" s="60">
        <v>0</v>
      </c>
    </row>
    <row r="856" spans="1:9" x14ac:dyDescent="0.2">
      <c r="A856" s="57">
        <v>151</v>
      </c>
      <c r="B856" s="58">
        <f>PRRAS!C869</f>
        <v>855</v>
      </c>
      <c r="C856" s="58">
        <f>PRRAS!D869</f>
        <v>0</v>
      </c>
      <c r="D856" s="58">
        <f>PRRAS!E869</f>
        <v>2642215</v>
      </c>
      <c r="E856" s="58">
        <v>0</v>
      </c>
      <c r="F856" s="58">
        <v>0</v>
      </c>
      <c r="G856" s="59">
        <f t="shared" si="26"/>
        <v>4518187.6499999994</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1037970</v>
      </c>
      <c r="D940" s="58">
        <f>PRRAS!E953</f>
        <v>1029435</v>
      </c>
      <c r="E940" s="58">
        <v>0</v>
      </c>
      <c r="F940" s="58">
        <v>0</v>
      </c>
      <c r="G940" s="59">
        <f t="shared" si="28"/>
        <v>2907932.76</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85006997</v>
      </c>
      <c r="D977" s="63">
        <f>Bil!E12</f>
        <v>108014391</v>
      </c>
      <c r="E977" s="63">
        <v>0</v>
      </c>
      <c r="F977" s="63">
        <v>0</v>
      </c>
      <c r="G977" s="64">
        <f t="shared" ref="G977:G1040" si="32">B977/1000*C977+B977/500*D977</f>
        <v>301035.77899999998</v>
      </c>
      <c r="H977" s="64">
        <f t="shared" si="31"/>
        <v>0</v>
      </c>
      <c r="I977" s="65"/>
    </row>
    <row r="978" spans="1:9" x14ac:dyDescent="0.2">
      <c r="A978" s="57">
        <v>152</v>
      </c>
      <c r="B978" s="58">
        <f>Bil!C13</f>
        <v>2</v>
      </c>
      <c r="C978" s="58">
        <f>Bil!D13</f>
        <v>37342812</v>
      </c>
      <c r="D978" s="58">
        <f>Bil!E13</f>
        <v>62231343</v>
      </c>
      <c r="E978" s="58">
        <v>0</v>
      </c>
      <c r="F978" s="58">
        <v>0</v>
      </c>
      <c r="G978" s="59">
        <f t="shared" si="32"/>
        <v>323610.99599999998</v>
      </c>
      <c r="H978" s="59">
        <f t="shared" si="31"/>
        <v>0</v>
      </c>
      <c r="I978" s="60"/>
    </row>
    <row r="979" spans="1:9" x14ac:dyDescent="0.2">
      <c r="A979" s="57">
        <v>152</v>
      </c>
      <c r="B979" s="58">
        <f>Bil!C14</f>
        <v>3</v>
      </c>
      <c r="C979" s="58">
        <f>Bil!D14</f>
        <v>3634882</v>
      </c>
      <c r="D979" s="58">
        <f>Bil!E14</f>
        <v>26162609</v>
      </c>
      <c r="E979" s="58">
        <v>0</v>
      </c>
      <c r="F979" s="58">
        <v>0</v>
      </c>
      <c r="G979" s="59">
        <f t="shared" si="32"/>
        <v>167880.30000000002</v>
      </c>
      <c r="H979" s="59">
        <f t="shared" si="31"/>
        <v>0</v>
      </c>
      <c r="I979" s="60"/>
    </row>
    <row r="980" spans="1:9" x14ac:dyDescent="0.2">
      <c r="A980" s="57">
        <v>152</v>
      </c>
      <c r="B980" s="58">
        <f>Bil!C15</f>
        <v>4</v>
      </c>
      <c r="C980" s="58">
        <f>Bil!D15</f>
        <v>3634882</v>
      </c>
      <c r="D980" s="58">
        <f>Bil!E15</f>
        <v>26075182</v>
      </c>
      <c r="E980" s="58">
        <v>0</v>
      </c>
      <c r="F980" s="58">
        <v>0</v>
      </c>
      <c r="G980" s="59">
        <f t="shared" si="32"/>
        <v>223140.984</v>
      </c>
      <c r="H980" s="59">
        <f t="shared" si="31"/>
        <v>0</v>
      </c>
      <c r="I980" s="60"/>
    </row>
    <row r="981" spans="1:9" x14ac:dyDescent="0.2">
      <c r="A981" s="57">
        <v>152</v>
      </c>
      <c r="B981" s="58">
        <f>Bil!C16</f>
        <v>5</v>
      </c>
      <c r="C981" s="58">
        <f>Bil!D16</f>
        <v>0</v>
      </c>
      <c r="D981" s="58">
        <f>Bil!E16</f>
        <v>87427</v>
      </c>
      <c r="E981" s="58">
        <v>0</v>
      </c>
      <c r="F981" s="58">
        <v>0</v>
      </c>
      <c r="G981" s="59">
        <f t="shared" si="32"/>
        <v>874.27</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26660644</v>
      </c>
      <c r="D983" s="58">
        <f>Bil!E18</f>
        <v>29805631</v>
      </c>
      <c r="E983" s="58">
        <v>0</v>
      </c>
      <c r="F983" s="58">
        <v>0</v>
      </c>
      <c r="G983" s="59">
        <f t="shared" si="32"/>
        <v>603903.34200000006</v>
      </c>
      <c r="H983" s="59">
        <f t="shared" si="31"/>
        <v>0</v>
      </c>
      <c r="I983" s="60"/>
    </row>
    <row r="984" spans="1:9" x14ac:dyDescent="0.2">
      <c r="A984" s="57">
        <v>152</v>
      </c>
      <c r="B984" s="58">
        <f>Bil!C19</f>
        <v>8</v>
      </c>
      <c r="C984" s="58">
        <f>Bil!D19</f>
        <v>24037412</v>
      </c>
      <c r="D984" s="58">
        <f>Bil!E19</f>
        <v>27594446</v>
      </c>
      <c r="E984" s="58">
        <v>0</v>
      </c>
      <c r="F984" s="58">
        <v>0</v>
      </c>
      <c r="G984" s="59">
        <f t="shared" si="32"/>
        <v>633810.43200000003</v>
      </c>
      <c r="H984" s="59">
        <f t="shared" si="31"/>
        <v>0</v>
      </c>
      <c r="I984" s="60"/>
    </row>
    <row r="985" spans="1:9" x14ac:dyDescent="0.2">
      <c r="A985" s="57">
        <v>152</v>
      </c>
      <c r="B985" s="58">
        <f>Bil!C20</f>
        <v>9</v>
      </c>
      <c r="C985" s="58">
        <f>Bil!D20</f>
        <v>483538</v>
      </c>
      <c r="D985" s="58">
        <f>Bil!E20</f>
        <v>483538</v>
      </c>
      <c r="E985" s="58">
        <v>0</v>
      </c>
      <c r="F985" s="58">
        <v>0</v>
      </c>
      <c r="G985" s="59">
        <f t="shared" si="32"/>
        <v>13055.525999999998</v>
      </c>
      <c r="H985" s="59">
        <f t="shared" si="31"/>
        <v>0</v>
      </c>
      <c r="I985" s="60"/>
    </row>
    <row r="986" spans="1:9" x14ac:dyDescent="0.2">
      <c r="A986" s="57">
        <v>152</v>
      </c>
      <c r="B986" s="58">
        <f>Bil!C21</f>
        <v>10</v>
      </c>
      <c r="C986" s="58">
        <f>Bil!D21</f>
        <v>10245038</v>
      </c>
      <c r="D986" s="58">
        <f>Bil!E21</f>
        <v>10782711</v>
      </c>
      <c r="E986" s="58">
        <v>0</v>
      </c>
      <c r="F986" s="58">
        <v>0</v>
      </c>
      <c r="G986" s="59">
        <f t="shared" si="32"/>
        <v>318104.59999999998</v>
      </c>
      <c r="H986" s="59">
        <f t="shared" si="31"/>
        <v>0</v>
      </c>
      <c r="I986" s="60"/>
    </row>
    <row r="987" spans="1:9" x14ac:dyDescent="0.2">
      <c r="A987" s="57">
        <v>152</v>
      </c>
      <c r="B987" s="58">
        <f>Bil!C22</f>
        <v>11</v>
      </c>
      <c r="C987" s="58">
        <f>Bil!D22</f>
        <v>12085493</v>
      </c>
      <c r="D987" s="58">
        <f>Bil!E22</f>
        <v>17109121</v>
      </c>
      <c r="E987" s="58">
        <v>0</v>
      </c>
      <c r="F987" s="58">
        <v>0</v>
      </c>
      <c r="G987" s="59">
        <f t="shared" si="32"/>
        <v>509341.08499999996</v>
      </c>
      <c r="H987" s="59">
        <f t="shared" si="31"/>
        <v>0</v>
      </c>
      <c r="I987" s="60"/>
    </row>
    <row r="988" spans="1:9" x14ac:dyDescent="0.2">
      <c r="A988" s="57">
        <v>152</v>
      </c>
      <c r="B988" s="58">
        <f>Bil!C23</f>
        <v>12</v>
      </c>
      <c r="C988" s="58">
        <f>Bil!D23</f>
        <v>9503338</v>
      </c>
      <c r="D988" s="58">
        <f>Bil!E23</f>
        <v>8894369</v>
      </c>
      <c r="E988" s="58">
        <v>0</v>
      </c>
      <c r="F988" s="58">
        <v>0</v>
      </c>
      <c r="G988" s="59">
        <f t="shared" si="32"/>
        <v>327504.91200000001</v>
      </c>
      <c r="H988" s="59">
        <f t="shared" si="31"/>
        <v>0</v>
      </c>
      <c r="I988" s="60"/>
    </row>
    <row r="989" spans="1:9" x14ac:dyDescent="0.2">
      <c r="A989" s="57">
        <v>152</v>
      </c>
      <c r="B989" s="58">
        <f>Bil!C24</f>
        <v>13</v>
      </c>
      <c r="C989" s="58">
        <f>Bil!D24</f>
        <v>8279995</v>
      </c>
      <c r="D989" s="58">
        <f>Bil!E24</f>
        <v>9675293</v>
      </c>
      <c r="E989" s="58">
        <v>0</v>
      </c>
      <c r="F989" s="58">
        <v>0</v>
      </c>
      <c r="G989" s="59">
        <f t="shared" si="32"/>
        <v>359197.55299999996</v>
      </c>
      <c r="H989" s="59">
        <f t="shared" si="31"/>
        <v>0</v>
      </c>
      <c r="I989" s="60"/>
    </row>
    <row r="990" spans="1:9" x14ac:dyDescent="0.2">
      <c r="A990" s="57">
        <v>152</v>
      </c>
      <c r="B990" s="58">
        <f>Bil!C25</f>
        <v>14</v>
      </c>
      <c r="C990" s="58">
        <f>Bil!D25</f>
        <v>548480</v>
      </c>
      <c r="D990" s="58">
        <f>Bil!E25</f>
        <v>1142880</v>
      </c>
      <c r="E990" s="58">
        <v>0</v>
      </c>
      <c r="F990" s="58">
        <v>0</v>
      </c>
      <c r="G990" s="59">
        <f t="shared" si="32"/>
        <v>39679.360000000001</v>
      </c>
      <c r="H990" s="59">
        <f t="shared" si="31"/>
        <v>0</v>
      </c>
      <c r="I990" s="60"/>
    </row>
    <row r="991" spans="1:9" x14ac:dyDescent="0.2">
      <c r="A991" s="57">
        <v>152</v>
      </c>
      <c r="B991" s="58">
        <f>Bil!C26</f>
        <v>15</v>
      </c>
      <c r="C991" s="58">
        <f>Bil!D26</f>
        <v>1002533</v>
      </c>
      <c r="D991" s="58">
        <f>Bil!E26</f>
        <v>817245</v>
      </c>
      <c r="E991" s="58">
        <v>0</v>
      </c>
      <c r="F991" s="58">
        <v>0</v>
      </c>
      <c r="G991" s="59">
        <f t="shared" si="32"/>
        <v>39555.345000000001</v>
      </c>
      <c r="H991" s="59">
        <f t="shared" si="31"/>
        <v>0</v>
      </c>
      <c r="I991" s="60"/>
    </row>
    <row r="992" spans="1:9" x14ac:dyDescent="0.2">
      <c r="A992" s="57">
        <v>152</v>
      </c>
      <c r="B992" s="58">
        <f>Bil!C27</f>
        <v>16</v>
      </c>
      <c r="C992" s="58">
        <f>Bil!D27</f>
        <v>396695</v>
      </c>
      <c r="D992" s="58">
        <f>Bil!E27</f>
        <v>303321</v>
      </c>
      <c r="E992" s="58">
        <v>0</v>
      </c>
      <c r="F992" s="58">
        <v>0</v>
      </c>
      <c r="G992" s="59">
        <f t="shared" si="32"/>
        <v>16053.392</v>
      </c>
      <c r="H992" s="59">
        <f t="shared" si="31"/>
        <v>0</v>
      </c>
      <c r="I992" s="60"/>
    </row>
    <row r="993" spans="1:9" x14ac:dyDescent="0.2">
      <c r="A993" s="57">
        <v>152</v>
      </c>
      <c r="B993" s="58">
        <f>Bil!C28</f>
        <v>17</v>
      </c>
      <c r="C993" s="58">
        <f>Bil!D28</f>
        <v>294266</v>
      </c>
      <c r="D993" s="58">
        <f>Bil!E28</f>
        <v>231465</v>
      </c>
      <c r="E993" s="58">
        <v>0</v>
      </c>
      <c r="F993" s="58">
        <v>0</v>
      </c>
      <c r="G993" s="59">
        <f t="shared" si="32"/>
        <v>12872.332</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280</v>
      </c>
      <c r="D995" s="58">
        <f>Bil!E30</f>
        <v>66380</v>
      </c>
      <c r="E995" s="58">
        <v>0</v>
      </c>
      <c r="F995" s="58">
        <v>0</v>
      </c>
      <c r="G995" s="59">
        <f t="shared" si="32"/>
        <v>2527.7600000000002</v>
      </c>
      <c r="H995" s="59">
        <f t="shared" si="31"/>
        <v>0</v>
      </c>
      <c r="I995" s="60"/>
    </row>
    <row r="996" spans="1:9" x14ac:dyDescent="0.2">
      <c r="A996" s="57">
        <v>152</v>
      </c>
      <c r="B996" s="58">
        <f>Bil!C31</f>
        <v>20</v>
      </c>
      <c r="C996" s="58">
        <f>Bil!D31</f>
        <v>47408</v>
      </c>
      <c r="D996" s="58">
        <f>Bil!E31</f>
        <v>407590</v>
      </c>
      <c r="E996" s="58">
        <v>0</v>
      </c>
      <c r="F996" s="58">
        <v>0</v>
      </c>
      <c r="G996" s="59">
        <f t="shared" si="32"/>
        <v>17251.760000000002</v>
      </c>
      <c r="H996" s="59">
        <f t="shared" si="31"/>
        <v>0</v>
      </c>
      <c r="I996" s="60"/>
    </row>
    <row r="997" spans="1:9" x14ac:dyDescent="0.2">
      <c r="A997" s="57">
        <v>152</v>
      </c>
      <c r="B997" s="58">
        <f>Bil!C32</f>
        <v>21</v>
      </c>
      <c r="C997" s="58">
        <f>Bil!D32</f>
        <v>1072852</v>
      </c>
      <c r="D997" s="58">
        <f>Bil!E32</f>
        <v>1079726</v>
      </c>
      <c r="E997" s="58">
        <v>0</v>
      </c>
      <c r="F997" s="58">
        <v>0</v>
      </c>
      <c r="G997" s="59">
        <f t="shared" si="32"/>
        <v>67878.384000000005</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2265554</v>
      </c>
      <c r="D999" s="58">
        <f>Bil!E34</f>
        <v>1762847</v>
      </c>
      <c r="E999" s="58">
        <v>0</v>
      </c>
      <c r="F999" s="58">
        <v>0</v>
      </c>
      <c r="G999" s="59">
        <f t="shared" si="32"/>
        <v>133198.704</v>
      </c>
      <c r="H999" s="59">
        <f t="shared" si="31"/>
        <v>0</v>
      </c>
      <c r="I999" s="60"/>
    </row>
    <row r="1000" spans="1:9" x14ac:dyDescent="0.2">
      <c r="A1000" s="57">
        <v>152</v>
      </c>
      <c r="B1000" s="58">
        <f>Bil!C35</f>
        <v>24</v>
      </c>
      <c r="C1000" s="58">
        <f>Bil!D35</f>
        <v>87187</v>
      </c>
      <c r="D1000" s="58">
        <f>Bil!E35</f>
        <v>84646</v>
      </c>
      <c r="E1000" s="58">
        <v>0</v>
      </c>
      <c r="F1000" s="58">
        <v>0</v>
      </c>
      <c r="G1000" s="59">
        <f t="shared" si="32"/>
        <v>6155.4960000000001</v>
      </c>
      <c r="H1000" s="59">
        <f t="shared" si="31"/>
        <v>0</v>
      </c>
      <c r="I1000" s="60"/>
    </row>
    <row r="1001" spans="1:9" x14ac:dyDescent="0.2">
      <c r="A1001" s="57">
        <v>152</v>
      </c>
      <c r="B1001" s="58">
        <f>Bil!C36</f>
        <v>25</v>
      </c>
      <c r="C1001" s="58">
        <f>Bil!D36</f>
        <v>221780</v>
      </c>
      <c r="D1001" s="58">
        <f>Bil!E36</f>
        <v>237780</v>
      </c>
      <c r="E1001" s="58">
        <v>0</v>
      </c>
      <c r="F1001" s="58">
        <v>0</v>
      </c>
      <c r="G1001" s="59">
        <f t="shared" si="32"/>
        <v>17433.5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134593</v>
      </c>
      <c r="D1005" s="58">
        <f>Bil!E40</f>
        <v>153134</v>
      </c>
      <c r="E1005" s="58">
        <v>0</v>
      </c>
      <c r="F1005" s="58">
        <v>0</v>
      </c>
      <c r="G1005" s="59">
        <f t="shared" si="32"/>
        <v>12784.969000000001</v>
      </c>
      <c r="H1005" s="59">
        <f t="shared" si="31"/>
        <v>0</v>
      </c>
      <c r="I1005" s="60"/>
    </row>
    <row r="1006" spans="1:9" x14ac:dyDescent="0.2">
      <c r="A1006" s="57">
        <v>152</v>
      </c>
      <c r="B1006" s="58">
        <f>Bil!C41</f>
        <v>30</v>
      </c>
      <c r="C1006" s="58">
        <f>Bil!D41</f>
        <v>18000</v>
      </c>
      <c r="D1006" s="58">
        <f>Bil!E41</f>
        <v>18000</v>
      </c>
      <c r="E1006" s="58">
        <v>0</v>
      </c>
      <c r="F1006" s="58">
        <v>0</v>
      </c>
      <c r="G1006" s="59">
        <f t="shared" si="32"/>
        <v>1620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18000</v>
      </c>
      <c r="D1008" s="58">
        <f>Bil!E43</f>
        <v>18000</v>
      </c>
      <c r="E1008" s="58">
        <v>0</v>
      </c>
      <c r="F1008" s="58">
        <v>0</v>
      </c>
      <c r="G1008" s="59">
        <f t="shared" si="32"/>
        <v>1728</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124000</v>
      </c>
      <c r="E1012" s="58">
        <v>0</v>
      </c>
      <c r="F1012" s="58">
        <v>0</v>
      </c>
      <c r="G1012" s="59">
        <f t="shared" si="32"/>
        <v>8928</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124000</v>
      </c>
      <c r="E1014" s="58">
        <v>0</v>
      </c>
      <c r="F1014" s="58">
        <v>0</v>
      </c>
      <c r="G1014" s="59">
        <f t="shared" si="32"/>
        <v>9424</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1969565</v>
      </c>
      <c r="D1016" s="58">
        <f>Bil!E51</f>
        <v>841659</v>
      </c>
      <c r="E1016" s="58">
        <v>0</v>
      </c>
      <c r="F1016" s="58">
        <v>0</v>
      </c>
      <c r="G1016" s="59">
        <f t="shared" si="32"/>
        <v>146115.32</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98537</v>
      </c>
      <c r="D1018" s="58">
        <f>Bil!E53</f>
        <v>77547</v>
      </c>
      <c r="E1018" s="58">
        <v>0</v>
      </c>
      <c r="F1018" s="58">
        <v>0</v>
      </c>
      <c r="G1018" s="59">
        <f t="shared" si="32"/>
        <v>10652.502</v>
      </c>
      <c r="H1018" s="59">
        <f t="shared" si="31"/>
        <v>0</v>
      </c>
      <c r="I1018" s="60"/>
    </row>
    <row r="1019" spans="1:9" x14ac:dyDescent="0.2">
      <c r="A1019" s="57">
        <v>152</v>
      </c>
      <c r="B1019" s="58">
        <f>Bil!C54</f>
        <v>43</v>
      </c>
      <c r="C1019" s="58">
        <f>Bil!D54</f>
        <v>2213134</v>
      </c>
      <c r="D1019" s="58">
        <f>Bil!E54</f>
        <v>930697</v>
      </c>
      <c r="E1019" s="58">
        <v>0</v>
      </c>
      <c r="F1019" s="58">
        <v>0</v>
      </c>
      <c r="G1019" s="59">
        <f t="shared" si="32"/>
        <v>175204.70399999997</v>
      </c>
      <c r="H1019" s="59">
        <f t="shared" si="31"/>
        <v>0</v>
      </c>
      <c r="I1019" s="60"/>
    </row>
    <row r="1020" spans="1:9" x14ac:dyDescent="0.2">
      <c r="A1020" s="57">
        <v>152</v>
      </c>
      <c r="B1020" s="58">
        <f>Bil!C55</f>
        <v>44</v>
      </c>
      <c r="C1020" s="58">
        <f>Bil!D55</f>
        <v>229425</v>
      </c>
      <c r="D1020" s="58">
        <f>Bil!E55</f>
        <v>0</v>
      </c>
      <c r="E1020" s="58">
        <v>0</v>
      </c>
      <c r="F1020" s="58">
        <v>0</v>
      </c>
      <c r="G1020" s="59">
        <f t="shared" si="32"/>
        <v>10094.699999999999</v>
      </c>
      <c r="H1020" s="59">
        <f t="shared" si="31"/>
        <v>0</v>
      </c>
      <c r="I1020" s="60"/>
    </row>
    <row r="1021" spans="1:9" x14ac:dyDescent="0.2">
      <c r="A1021" s="57">
        <v>152</v>
      </c>
      <c r="B1021" s="58">
        <f>Bil!C56</f>
        <v>45</v>
      </c>
      <c r="C1021" s="58">
        <f>Bil!D56</f>
        <v>571531</v>
      </c>
      <c r="D1021" s="58">
        <f>Bil!E56</f>
        <v>166585</v>
      </c>
      <c r="E1021" s="58">
        <v>0</v>
      </c>
      <c r="F1021" s="58">
        <v>0</v>
      </c>
      <c r="G1021" s="59">
        <f t="shared" si="32"/>
        <v>40711.544999999998</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21661</v>
      </c>
      <c r="D1025" s="58">
        <f>Bil!E60</f>
        <v>60399</v>
      </c>
      <c r="E1025" s="58">
        <v>0</v>
      </c>
      <c r="F1025" s="58">
        <v>0</v>
      </c>
      <c r="G1025" s="59">
        <f t="shared" si="32"/>
        <v>6980.491</v>
      </c>
      <c r="H1025" s="59">
        <f t="shared" si="31"/>
        <v>0</v>
      </c>
      <c r="I1025" s="60"/>
    </row>
    <row r="1026" spans="1:9" x14ac:dyDescent="0.2">
      <c r="A1026" s="57">
        <v>152</v>
      </c>
      <c r="B1026" s="58">
        <f>Bil!C61</f>
        <v>50</v>
      </c>
      <c r="C1026" s="58">
        <f>Bil!D61</f>
        <v>21661</v>
      </c>
      <c r="D1026" s="58">
        <f>Bil!E61</f>
        <v>60399</v>
      </c>
      <c r="E1026" s="58">
        <v>0</v>
      </c>
      <c r="F1026" s="58">
        <v>0</v>
      </c>
      <c r="G1026" s="59">
        <f t="shared" si="32"/>
        <v>7122.9500000000007</v>
      </c>
      <c r="H1026" s="59">
        <f t="shared" ref="H1026:H1089" si="33">ABS(C1026-ROUND(C1026,0))+ABS(D1026-ROUND(D1026,0))</f>
        <v>0</v>
      </c>
      <c r="I1026" s="60"/>
    </row>
    <row r="1027" spans="1:9" x14ac:dyDescent="0.2">
      <c r="A1027" s="57">
        <v>152</v>
      </c>
      <c r="B1027" s="58">
        <f>Bil!C62</f>
        <v>51</v>
      </c>
      <c r="C1027" s="58">
        <f>Bil!D62</f>
        <v>7047286</v>
      </c>
      <c r="D1027" s="58">
        <f>Bil!E62</f>
        <v>6263103</v>
      </c>
      <c r="E1027" s="58">
        <v>0</v>
      </c>
      <c r="F1027" s="58">
        <v>0</v>
      </c>
      <c r="G1027" s="59">
        <f t="shared" si="32"/>
        <v>998248.09199999995</v>
      </c>
      <c r="H1027" s="59">
        <f t="shared" si="33"/>
        <v>0</v>
      </c>
      <c r="I1027" s="60"/>
    </row>
    <row r="1028" spans="1:9" x14ac:dyDescent="0.2">
      <c r="A1028" s="57">
        <v>152</v>
      </c>
      <c r="B1028" s="58">
        <f>Bil!C63</f>
        <v>52</v>
      </c>
      <c r="C1028" s="58">
        <f>Bil!D63</f>
        <v>5750764</v>
      </c>
      <c r="D1028" s="58">
        <f>Bil!E63</f>
        <v>4931666</v>
      </c>
      <c r="E1028" s="58">
        <v>0</v>
      </c>
      <c r="F1028" s="58">
        <v>0</v>
      </c>
      <c r="G1028" s="59">
        <f t="shared" si="32"/>
        <v>811932.99199999997</v>
      </c>
      <c r="H1028" s="59">
        <f t="shared" si="33"/>
        <v>0</v>
      </c>
      <c r="I1028" s="60"/>
    </row>
    <row r="1029" spans="1:9" x14ac:dyDescent="0.2">
      <c r="A1029" s="57">
        <v>152</v>
      </c>
      <c r="B1029" s="58">
        <f>Bil!C64</f>
        <v>53</v>
      </c>
      <c r="C1029" s="58">
        <f>Bil!D64</f>
        <v>28750</v>
      </c>
      <c r="D1029" s="58">
        <f>Bil!E64</f>
        <v>0</v>
      </c>
      <c r="E1029" s="58">
        <v>0</v>
      </c>
      <c r="F1029" s="58">
        <v>0</v>
      </c>
      <c r="G1029" s="59">
        <f t="shared" si="32"/>
        <v>1523.75</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700310</v>
      </c>
      <c r="D1032" s="58">
        <f>Bil!E67</f>
        <v>867624</v>
      </c>
      <c r="E1032" s="58">
        <v>0</v>
      </c>
      <c r="F1032" s="58">
        <v>0</v>
      </c>
      <c r="G1032" s="59">
        <f t="shared" si="32"/>
        <v>136391.24800000002</v>
      </c>
      <c r="H1032" s="59">
        <f t="shared" si="33"/>
        <v>0</v>
      </c>
      <c r="I1032" s="60"/>
    </row>
    <row r="1033" spans="1:9" x14ac:dyDescent="0.2">
      <c r="A1033" s="57">
        <v>152</v>
      </c>
      <c r="B1033" s="58">
        <f>Bil!C68</f>
        <v>57</v>
      </c>
      <c r="C1033" s="58">
        <f>Bil!D68</f>
        <v>567462</v>
      </c>
      <c r="D1033" s="58">
        <f>Bil!E68</f>
        <v>463813</v>
      </c>
      <c r="E1033" s="58">
        <v>0</v>
      </c>
      <c r="F1033" s="58">
        <v>0</v>
      </c>
      <c r="G1033" s="59">
        <f t="shared" si="32"/>
        <v>85220.016000000003</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47664185</v>
      </c>
      <c r="D1039" s="58">
        <f>Bil!E74</f>
        <v>45783048</v>
      </c>
      <c r="E1039" s="58">
        <v>0</v>
      </c>
      <c r="F1039" s="58">
        <v>0</v>
      </c>
      <c r="G1039" s="59">
        <f t="shared" si="32"/>
        <v>8771507.7029999997</v>
      </c>
      <c r="H1039" s="59">
        <f t="shared" si="33"/>
        <v>0</v>
      </c>
      <c r="I1039" s="60"/>
    </row>
    <row r="1040" spans="1:9" x14ac:dyDescent="0.2">
      <c r="A1040" s="57">
        <v>152</v>
      </c>
      <c r="B1040" s="58">
        <f>Bil!C75</f>
        <v>64</v>
      </c>
      <c r="C1040" s="58">
        <f>Bil!D75</f>
        <v>2539010</v>
      </c>
      <c r="D1040" s="58">
        <f>Bil!E75</f>
        <v>3078852</v>
      </c>
      <c r="E1040" s="58">
        <v>0</v>
      </c>
      <c r="F1040" s="58">
        <v>0</v>
      </c>
      <c r="G1040" s="59">
        <f t="shared" si="32"/>
        <v>556589.696</v>
      </c>
      <c r="H1040" s="59">
        <f t="shared" si="33"/>
        <v>0</v>
      </c>
      <c r="I1040" s="60"/>
    </row>
    <row r="1041" spans="1:9" x14ac:dyDescent="0.2">
      <c r="A1041" s="57">
        <v>152</v>
      </c>
      <c r="B1041" s="58">
        <f>Bil!C76</f>
        <v>65</v>
      </c>
      <c r="C1041" s="58">
        <f>Bil!D76</f>
        <v>2534614</v>
      </c>
      <c r="D1041" s="58">
        <f>Bil!E76</f>
        <v>3071397</v>
      </c>
      <c r="E1041" s="58">
        <v>0</v>
      </c>
      <c r="F1041" s="58">
        <v>0</v>
      </c>
      <c r="G1041" s="59">
        <f t="shared" ref="G1041:G1104" si="34">B1041/1000*C1041+B1041/500*D1041</f>
        <v>564031.52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2534034</v>
      </c>
      <c r="D1043" s="58">
        <f>Bil!E78</f>
        <v>3068483</v>
      </c>
      <c r="E1043" s="58">
        <v>0</v>
      </c>
      <c r="F1043" s="58">
        <v>0</v>
      </c>
      <c r="G1043" s="59">
        <f t="shared" si="34"/>
        <v>580957</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580</v>
      </c>
      <c r="D1045" s="58">
        <f>Bil!E80</f>
        <v>2914</v>
      </c>
      <c r="E1045" s="58">
        <v>0</v>
      </c>
      <c r="F1045" s="58">
        <v>0</v>
      </c>
      <c r="G1045" s="59">
        <f t="shared" si="34"/>
        <v>442.15200000000004</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4396</v>
      </c>
      <c r="D1047" s="58">
        <f>Bil!E82</f>
        <v>7455</v>
      </c>
      <c r="E1047" s="58">
        <v>0</v>
      </c>
      <c r="F1047" s="58">
        <v>0</v>
      </c>
      <c r="G1047" s="59">
        <f t="shared" si="34"/>
        <v>1370.7259999999999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196274</v>
      </c>
      <c r="D1049" s="58">
        <f>Bil!E84</f>
        <v>599103</v>
      </c>
      <c r="E1049" s="58">
        <v>0</v>
      </c>
      <c r="F1049" s="58">
        <v>0</v>
      </c>
      <c r="G1049" s="59">
        <f t="shared" si="34"/>
        <v>101797.04</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6086</v>
      </c>
      <c r="D1054" s="58">
        <f>Bil!E89</f>
        <v>5242</v>
      </c>
      <c r="E1054" s="58">
        <v>0</v>
      </c>
      <c r="F1054" s="58">
        <v>0</v>
      </c>
      <c r="G1054" s="59">
        <f t="shared" si="34"/>
        <v>1292.46</v>
      </c>
      <c r="H1054" s="59">
        <f t="shared" si="33"/>
        <v>0</v>
      </c>
      <c r="I1054" s="60"/>
    </row>
    <row r="1055" spans="1:9" x14ac:dyDescent="0.2">
      <c r="A1055" s="57">
        <v>152</v>
      </c>
      <c r="B1055" s="58">
        <f>Bil!C90</f>
        <v>79</v>
      </c>
      <c r="C1055" s="58">
        <f>Bil!D90</f>
        <v>1</v>
      </c>
      <c r="D1055" s="58">
        <f>Bil!E90</f>
        <v>0</v>
      </c>
      <c r="E1055" s="58">
        <v>0</v>
      </c>
      <c r="F1055" s="58">
        <v>0</v>
      </c>
      <c r="G1055" s="59">
        <f t="shared" si="34"/>
        <v>7.9000000000000001E-2</v>
      </c>
      <c r="H1055" s="59">
        <f t="shared" si="33"/>
        <v>0</v>
      </c>
      <c r="I1055" s="60"/>
    </row>
    <row r="1056" spans="1:9" x14ac:dyDescent="0.2">
      <c r="A1056" s="57">
        <v>152</v>
      </c>
      <c r="B1056" s="58">
        <f>Bil!C91</f>
        <v>80</v>
      </c>
      <c r="C1056" s="58">
        <f>Bil!D91</f>
        <v>190187</v>
      </c>
      <c r="D1056" s="58">
        <f>Bil!E91</f>
        <v>593861</v>
      </c>
      <c r="E1056" s="58">
        <v>0</v>
      </c>
      <c r="F1056" s="58">
        <v>0</v>
      </c>
      <c r="G1056" s="59">
        <f t="shared" si="34"/>
        <v>110232.72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39442300</v>
      </c>
      <c r="D1104" s="58">
        <f>Bil!E139</f>
        <v>39442300</v>
      </c>
      <c r="E1104" s="58">
        <v>0</v>
      </c>
      <c r="F1104" s="58">
        <v>0</v>
      </c>
      <c r="G1104" s="59">
        <f t="shared" si="34"/>
        <v>15145843.200000001</v>
      </c>
      <c r="H1104" s="59">
        <f t="shared" si="35"/>
        <v>0</v>
      </c>
      <c r="I1104" s="60"/>
    </row>
    <row r="1105" spans="1:9" x14ac:dyDescent="0.2">
      <c r="A1105" s="57">
        <v>152</v>
      </c>
      <c r="B1105" s="58">
        <f>Bil!C140</f>
        <v>129</v>
      </c>
      <c r="C1105" s="58">
        <f>Bil!D140</f>
        <v>39442300</v>
      </c>
      <c r="D1105" s="58">
        <f>Bil!E140</f>
        <v>39442300</v>
      </c>
      <c r="E1105" s="58">
        <v>0</v>
      </c>
      <c r="F1105" s="58">
        <v>0</v>
      </c>
      <c r="G1105" s="59">
        <f t="shared" ref="G1105:G1168" si="36">B1105/1000*C1105+B1105/500*D1105</f>
        <v>15264170.100000001</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38387100</v>
      </c>
      <c r="D1109" s="58">
        <f>Bil!E144</f>
        <v>38387100</v>
      </c>
      <c r="E1109" s="58">
        <v>0</v>
      </c>
      <c r="F1109" s="58">
        <v>0</v>
      </c>
      <c r="G1109" s="59">
        <f t="shared" si="36"/>
        <v>15316452.899999999</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1055200</v>
      </c>
      <c r="D1111" s="58">
        <f>Bil!E146</f>
        <v>1055200</v>
      </c>
      <c r="E1111" s="58">
        <v>0</v>
      </c>
      <c r="F1111" s="58">
        <v>0</v>
      </c>
      <c r="G1111" s="59">
        <f t="shared" si="36"/>
        <v>427356</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5217168</v>
      </c>
      <c r="D1116" s="58">
        <f>Bil!E151</f>
        <v>2453942</v>
      </c>
      <c r="E1116" s="58">
        <v>0</v>
      </c>
      <c r="F1116" s="58">
        <v>0</v>
      </c>
      <c r="G1116" s="59">
        <f t="shared" si="36"/>
        <v>1417507.28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3449370</v>
      </c>
      <c r="D1127" s="58">
        <f>Bil!E162</f>
        <v>3623384</v>
      </c>
      <c r="E1127" s="58">
        <v>0</v>
      </c>
      <c r="F1127" s="58">
        <v>0</v>
      </c>
      <c r="G1127" s="59">
        <f t="shared" si="36"/>
        <v>1615116.838</v>
      </c>
      <c r="H1127" s="59">
        <f t="shared" si="35"/>
        <v>0</v>
      </c>
      <c r="I1127" s="60"/>
    </row>
    <row r="1128" spans="1:9" x14ac:dyDescent="0.2">
      <c r="A1128" s="57">
        <v>152</v>
      </c>
      <c r="B1128" s="58">
        <f>Bil!C163</f>
        <v>152</v>
      </c>
      <c r="C1128" s="58">
        <f>Bil!D163</f>
        <v>1842362</v>
      </c>
      <c r="D1128" s="58">
        <f>Bil!E163</f>
        <v>1965875</v>
      </c>
      <c r="E1128" s="58">
        <v>0</v>
      </c>
      <c r="F1128" s="58">
        <v>0</v>
      </c>
      <c r="G1128" s="59">
        <f t="shared" si="36"/>
        <v>877665.02399999998</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1200</v>
      </c>
      <c r="D1131" s="58">
        <f>Bil!E166</f>
        <v>1200</v>
      </c>
      <c r="E1131" s="58">
        <v>0</v>
      </c>
      <c r="F1131" s="58">
        <v>0</v>
      </c>
      <c r="G1131" s="59">
        <f t="shared" si="36"/>
        <v>558</v>
      </c>
      <c r="H1131" s="59">
        <f t="shared" si="35"/>
        <v>0</v>
      </c>
      <c r="I1131" s="60"/>
    </row>
    <row r="1132" spans="1:9" x14ac:dyDescent="0.2">
      <c r="A1132" s="57">
        <v>152</v>
      </c>
      <c r="B1132" s="58">
        <f>Bil!C167</f>
        <v>156</v>
      </c>
      <c r="C1132" s="58">
        <f>Bil!D167</f>
        <v>75764</v>
      </c>
      <c r="D1132" s="58">
        <f>Bil!E167</f>
        <v>3136517</v>
      </c>
      <c r="E1132" s="58">
        <v>0</v>
      </c>
      <c r="F1132" s="58">
        <v>0</v>
      </c>
      <c r="G1132" s="59">
        <f t="shared" si="36"/>
        <v>990412.48800000001</v>
      </c>
      <c r="H1132" s="59">
        <f t="shared" si="35"/>
        <v>0</v>
      </c>
      <c r="I1132" s="60"/>
    </row>
    <row r="1133" spans="1:9" x14ac:dyDescent="0.2">
      <c r="A1133" s="57">
        <v>152</v>
      </c>
      <c r="B1133" s="58">
        <f>Bil!C168</f>
        <v>157</v>
      </c>
      <c r="C1133" s="58">
        <f>Bil!D168</f>
        <v>59140</v>
      </c>
      <c r="D1133" s="58">
        <f>Bil!E168</f>
        <v>95026</v>
      </c>
      <c r="E1133" s="58">
        <v>0</v>
      </c>
      <c r="F1133" s="58">
        <v>0</v>
      </c>
      <c r="G1133" s="59">
        <f t="shared" si="36"/>
        <v>39123.144</v>
      </c>
      <c r="H1133" s="59">
        <f t="shared" si="35"/>
        <v>0</v>
      </c>
      <c r="I1133" s="60"/>
    </row>
    <row r="1134" spans="1:9" x14ac:dyDescent="0.2">
      <c r="A1134" s="57">
        <v>152</v>
      </c>
      <c r="B1134" s="58">
        <f>Bil!C169</f>
        <v>158</v>
      </c>
      <c r="C1134" s="58">
        <f>Bil!D169</f>
        <v>210293</v>
      </c>
      <c r="D1134" s="58">
        <f>Bil!E169</f>
        <v>113825</v>
      </c>
      <c r="E1134" s="58">
        <v>0</v>
      </c>
      <c r="F1134" s="58">
        <v>0</v>
      </c>
      <c r="G1134" s="59">
        <f t="shared" si="36"/>
        <v>69194.994000000006</v>
      </c>
      <c r="H1134" s="59">
        <f t="shared" si="35"/>
        <v>0</v>
      </c>
      <c r="I1134" s="60"/>
    </row>
    <row r="1135" spans="1:9" x14ac:dyDescent="0.2">
      <c r="A1135" s="57">
        <v>152</v>
      </c>
      <c r="B1135" s="58">
        <f>Bil!C170</f>
        <v>159</v>
      </c>
      <c r="C1135" s="58">
        <f>Bil!D170</f>
        <v>49980</v>
      </c>
      <c r="D1135" s="58">
        <f>Bil!E170</f>
        <v>50798</v>
      </c>
      <c r="E1135" s="58">
        <v>0</v>
      </c>
      <c r="F1135" s="58">
        <v>0</v>
      </c>
      <c r="G1135" s="59">
        <f t="shared" si="36"/>
        <v>24100.584000000003</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160313</v>
      </c>
      <c r="D1137" s="58">
        <f>Bil!E172</f>
        <v>63027</v>
      </c>
      <c r="E1137" s="58">
        <v>0</v>
      </c>
      <c r="F1137" s="58">
        <v>0</v>
      </c>
      <c r="G1137" s="59">
        <f t="shared" si="36"/>
        <v>46105.087</v>
      </c>
      <c r="H1137" s="59">
        <f t="shared" si="35"/>
        <v>0</v>
      </c>
      <c r="I1137" s="60"/>
    </row>
    <row r="1138" spans="1:9" x14ac:dyDescent="0.2">
      <c r="A1138" s="57">
        <v>152</v>
      </c>
      <c r="B1138" s="58">
        <f>Bil!C173</f>
        <v>162</v>
      </c>
      <c r="C1138" s="58">
        <f>Bil!D173</f>
        <v>85006996</v>
      </c>
      <c r="D1138" s="58">
        <f>Bil!E173</f>
        <v>108014390</v>
      </c>
      <c r="E1138" s="58">
        <v>0</v>
      </c>
      <c r="F1138" s="58">
        <v>0</v>
      </c>
      <c r="G1138" s="59">
        <f t="shared" si="36"/>
        <v>48767795.711999997</v>
      </c>
      <c r="H1138" s="59">
        <f t="shared" si="35"/>
        <v>0</v>
      </c>
      <c r="I1138" s="60"/>
    </row>
    <row r="1139" spans="1:9" x14ac:dyDescent="0.2">
      <c r="A1139" s="57">
        <v>152</v>
      </c>
      <c r="B1139" s="58">
        <f>Bil!C174</f>
        <v>163</v>
      </c>
      <c r="C1139" s="58">
        <f>Bil!D174</f>
        <v>8633892</v>
      </c>
      <c r="D1139" s="58">
        <f>Bil!E174</f>
        <v>4554428</v>
      </c>
      <c r="E1139" s="58">
        <v>0</v>
      </c>
      <c r="F1139" s="58">
        <v>0</v>
      </c>
      <c r="G1139" s="59">
        <f t="shared" si="36"/>
        <v>2892067.9240000001</v>
      </c>
      <c r="H1139" s="59">
        <f t="shared" si="35"/>
        <v>0</v>
      </c>
      <c r="I1139" s="60"/>
    </row>
    <row r="1140" spans="1:9" x14ac:dyDescent="0.2">
      <c r="A1140" s="57">
        <v>152</v>
      </c>
      <c r="B1140" s="58">
        <f>Bil!C175</f>
        <v>164</v>
      </c>
      <c r="C1140" s="58">
        <f>Bil!D175</f>
        <v>2820353</v>
      </c>
      <c r="D1140" s="58">
        <f>Bil!E175</f>
        <v>2787576</v>
      </c>
      <c r="E1140" s="58">
        <v>0</v>
      </c>
      <c r="F1140" s="58">
        <v>0</v>
      </c>
      <c r="G1140" s="59">
        <f t="shared" si="36"/>
        <v>1376862.82</v>
      </c>
      <c r="H1140" s="59">
        <f t="shared" si="35"/>
        <v>0</v>
      </c>
      <c r="I1140" s="60"/>
    </row>
    <row r="1141" spans="1:9" x14ac:dyDescent="0.2">
      <c r="A1141" s="57">
        <v>152</v>
      </c>
      <c r="B1141" s="58">
        <f>Bil!C176</f>
        <v>165</v>
      </c>
      <c r="C1141" s="58">
        <f>Bil!D176</f>
        <v>205692</v>
      </c>
      <c r="D1141" s="58">
        <f>Bil!E176</f>
        <v>243083</v>
      </c>
      <c r="E1141" s="58">
        <v>0</v>
      </c>
      <c r="F1141" s="58">
        <v>0</v>
      </c>
      <c r="G1141" s="59">
        <f t="shared" si="36"/>
        <v>114156.57</v>
      </c>
      <c r="H1141" s="59">
        <f t="shared" si="35"/>
        <v>0</v>
      </c>
      <c r="I1141" s="60"/>
    </row>
    <row r="1142" spans="1:9" x14ac:dyDescent="0.2">
      <c r="A1142" s="57">
        <v>152</v>
      </c>
      <c r="B1142" s="58">
        <f>Bil!C177</f>
        <v>166</v>
      </c>
      <c r="C1142" s="58">
        <f>Bil!D177</f>
        <v>894504</v>
      </c>
      <c r="D1142" s="58">
        <f>Bil!E177</f>
        <v>779019</v>
      </c>
      <c r="E1142" s="58">
        <v>0</v>
      </c>
      <c r="F1142" s="58">
        <v>0</v>
      </c>
      <c r="G1142" s="59">
        <f t="shared" si="36"/>
        <v>407121.97200000007</v>
      </c>
      <c r="H1142" s="59">
        <f t="shared" si="35"/>
        <v>0</v>
      </c>
      <c r="I1142" s="60"/>
    </row>
    <row r="1143" spans="1:9" x14ac:dyDescent="0.2">
      <c r="A1143" s="57">
        <v>152</v>
      </c>
      <c r="B1143" s="58">
        <f>Bil!C178</f>
        <v>167</v>
      </c>
      <c r="C1143" s="58">
        <f>Bil!D178</f>
        <v>16385</v>
      </c>
      <c r="D1143" s="58">
        <f>Bil!E178</f>
        <v>18742</v>
      </c>
      <c r="E1143" s="58">
        <v>0</v>
      </c>
      <c r="F1143" s="58">
        <v>0</v>
      </c>
      <c r="G1143" s="59">
        <f t="shared" si="36"/>
        <v>8996.1229999999996</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15660</v>
      </c>
      <c r="D1145" s="58">
        <f>Bil!E180</f>
        <v>18742</v>
      </c>
      <c r="E1145" s="58">
        <v>0</v>
      </c>
      <c r="F1145" s="58">
        <v>0</v>
      </c>
      <c r="G1145" s="59">
        <f t="shared" si="36"/>
        <v>8981.3359999999993</v>
      </c>
      <c r="H1145" s="59">
        <f t="shared" si="35"/>
        <v>0</v>
      </c>
      <c r="I1145" s="60"/>
    </row>
    <row r="1146" spans="1:9" x14ac:dyDescent="0.2">
      <c r="A1146" s="57">
        <v>152</v>
      </c>
      <c r="B1146" s="58">
        <f>Bil!C181</f>
        <v>170</v>
      </c>
      <c r="C1146" s="58">
        <f>Bil!D181</f>
        <v>725</v>
      </c>
      <c r="D1146" s="58">
        <f>Bil!E181</f>
        <v>0</v>
      </c>
      <c r="E1146" s="58">
        <v>0</v>
      </c>
      <c r="F1146" s="58">
        <v>0</v>
      </c>
      <c r="G1146" s="59">
        <f t="shared" si="36"/>
        <v>123.25000000000001</v>
      </c>
      <c r="H1146" s="59">
        <f t="shared" si="35"/>
        <v>0</v>
      </c>
      <c r="I1146" s="60"/>
    </row>
    <row r="1147" spans="1:9" x14ac:dyDescent="0.2">
      <c r="A1147" s="57">
        <v>152</v>
      </c>
      <c r="B1147" s="58">
        <f>Bil!C182</f>
        <v>171</v>
      </c>
      <c r="C1147" s="58">
        <f>Bil!D182</f>
        <v>3000</v>
      </c>
      <c r="D1147" s="58">
        <f>Bil!E182</f>
        <v>6920</v>
      </c>
      <c r="E1147" s="58">
        <v>0</v>
      </c>
      <c r="F1147" s="58">
        <v>0</v>
      </c>
      <c r="G1147" s="59">
        <f t="shared" si="36"/>
        <v>2879.6400000000003</v>
      </c>
      <c r="H1147" s="59">
        <f t="shared" si="35"/>
        <v>0</v>
      </c>
      <c r="I1147" s="60"/>
    </row>
    <row r="1148" spans="1:9" x14ac:dyDescent="0.2">
      <c r="A1148" s="57">
        <v>152</v>
      </c>
      <c r="B1148" s="58">
        <f>Bil!C183</f>
        <v>172</v>
      </c>
      <c r="C1148" s="58">
        <f>Bil!D183</f>
        <v>111795</v>
      </c>
      <c r="D1148" s="58">
        <f>Bil!E183</f>
        <v>122399</v>
      </c>
      <c r="E1148" s="58">
        <v>0</v>
      </c>
      <c r="F1148" s="58">
        <v>0</v>
      </c>
      <c r="G1148" s="59">
        <f t="shared" si="36"/>
        <v>61333.995999999992</v>
      </c>
      <c r="H1148" s="59">
        <f t="shared" si="35"/>
        <v>0</v>
      </c>
      <c r="I1148" s="60"/>
    </row>
    <row r="1149" spans="1:9" x14ac:dyDescent="0.2">
      <c r="A1149" s="57">
        <v>152</v>
      </c>
      <c r="B1149" s="58">
        <f>Bil!C184</f>
        <v>173</v>
      </c>
      <c r="C1149" s="58">
        <f>Bil!D184</f>
        <v>317428</v>
      </c>
      <c r="D1149" s="58">
        <f>Bil!E184</f>
        <v>136846</v>
      </c>
      <c r="E1149" s="58">
        <v>0</v>
      </c>
      <c r="F1149" s="58">
        <v>0</v>
      </c>
      <c r="G1149" s="59">
        <f t="shared" si="36"/>
        <v>102263.75999999998</v>
      </c>
      <c r="H1149" s="59">
        <f t="shared" si="35"/>
        <v>0</v>
      </c>
      <c r="I1149" s="60"/>
    </row>
    <row r="1150" spans="1:9" x14ac:dyDescent="0.2">
      <c r="A1150" s="57">
        <v>152</v>
      </c>
      <c r="B1150" s="58">
        <f>Bil!C185</f>
        <v>174</v>
      </c>
      <c r="C1150" s="58">
        <f>Bil!D185</f>
        <v>1271549</v>
      </c>
      <c r="D1150" s="58">
        <f>Bil!E185</f>
        <v>1480567</v>
      </c>
      <c r="E1150" s="58">
        <v>0</v>
      </c>
      <c r="F1150" s="58">
        <v>0</v>
      </c>
      <c r="G1150" s="59">
        <f t="shared" si="36"/>
        <v>736486.84199999995</v>
      </c>
      <c r="H1150" s="59">
        <f t="shared" si="35"/>
        <v>0</v>
      </c>
      <c r="I1150" s="60"/>
    </row>
    <row r="1151" spans="1:9" x14ac:dyDescent="0.2">
      <c r="A1151" s="57">
        <v>152</v>
      </c>
      <c r="B1151" s="58">
        <f>Bil!C186</f>
        <v>175</v>
      </c>
      <c r="C1151" s="58">
        <f>Bil!D186</f>
        <v>1285441</v>
      </c>
      <c r="D1151" s="58">
        <f>Bil!E186</f>
        <v>306207</v>
      </c>
      <c r="E1151" s="58">
        <v>0</v>
      </c>
      <c r="F1151" s="58">
        <v>0</v>
      </c>
      <c r="G1151" s="59">
        <f t="shared" si="36"/>
        <v>332124.625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4528098</v>
      </c>
      <c r="D1168" s="58">
        <f>Bil!E203</f>
        <v>1460645</v>
      </c>
      <c r="E1168" s="58">
        <v>0</v>
      </c>
      <c r="F1168" s="58">
        <v>0</v>
      </c>
      <c r="G1168" s="59">
        <f t="shared" si="36"/>
        <v>1430282.496</v>
      </c>
      <c r="H1168" s="59">
        <f t="shared" si="37"/>
        <v>0</v>
      </c>
      <c r="I1168" s="60"/>
    </row>
    <row r="1169" spans="1:9" x14ac:dyDescent="0.2">
      <c r="A1169" s="57">
        <v>152</v>
      </c>
      <c r="B1169" s="58">
        <f>Bil!C204</f>
        <v>193</v>
      </c>
      <c r="C1169" s="58">
        <f>Bil!D204</f>
        <v>4528098</v>
      </c>
      <c r="D1169" s="58">
        <f>Bil!E204</f>
        <v>1460645</v>
      </c>
      <c r="E1169" s="58">
        <v>0</v>
      </c>
      <c r="F1169" s="58">
        <v>0</v>
      </c>
      <c r="G1169" s="59">
        <f t="shared" ref="G1169:G1232" si="38">B1169/1000*C1169+B1169/500*D1169</f>
        <v>1437731.8840000001</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4528098</v>
      </c>
      <c r="D1174" s="58">
        <f>Bil!E209</f>
        <v>1460645</v>
      </c>
      <c r="E1174" s="58">
        <v>0</v>
      </c>
      <c r="F1174" s="58">
        <v>0</v>
      </c>
      <c r="G1174" s="59">
        <f t="shared" si="38"/>
        <v>1474978.824</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76373104</v>
      </c>
      <c r="D1199" s="58">
        <f>Bil!E234</f>
        <v>103459962</v>
      </c>
      <c r="E1199" s="58">
        <v>0</v>
      </c>
      <c r="F1199" s="58">
        <v>0</v>
      </c>
      <c r="G1199" s="59">
        <f t="shared" si="38"/>
        <v>63174345.244000003</v>
      </c>
      <c r="H1199" s="59">
        <f t="shared" si="37"/>
        <v>0</v>
      </c>
      <c r="I1199" s="60"/>
    </row>
    <row r="1200" spans="1:9" x14ac:dyDescent="0.2">
      <c r="A1200" s="57">
        <v>152</v>
      </c>
      <c r="B1200" s="58">
        <f>Bil!C235</f>
        <v>224</v>
      </c>
      <c r="C1200" s="58">
        <f>Bil!D235</f>
        <v>71956710</v>
      </c>
      <c r="D1200" s="58">
        <f>Bil!E235</f>
        <v>97012254</v>
      </c>
      <c r="E1200" s="58">
        <v>0</v>
      </c>
      <c r="F1200" s="58">
        <v>0</v>
      </c>
      <c r="G1200" s="59">
        <f t="shared" si="38"/>
        <v>59579792.832000002</v>
      </c>
      <c r="H1200" s="59">
        <f t="shared" si="37"/>
        <v>0</v>
      </c>
      <c r="I1200" s="60"/>
    </row>
    <row r="1201" spans="1:9" x14ac:dyDescent="0.2">
      <c r="A1201" s="57">
        <v>152</v>
      </c>
      <c r="B1201" s="58">
        <f>Bil!C236</f>
        <v>225</v>
      </c>
      <c r="C1201" s="58">
        <f>Bil!D236</f>
        <v>76785112</v>
      </c>
      <c r="D1201" s="58">
        <f>Bil!E236</f>
        <v>98591869</v>
      </c>
      <c r="E1201" s="58">
        <v>0</v>
      </c>
      <c r="F1201" s="58">
        <v>0</v>
      </c>
      <c r="G1201" s="59">
        <f t="shared" si="38"/>
        <v>61642991.25</v>
      </c>
      <c r="H1201" s="59">
        <f t="shared" si="37"/>
        <v>0</v>
      </c>
      <c r="I1201" s="60"/>
    </row>
    <row r="1202" spans="1:9" x14ac:dyDescent="0.2">
      <c r="A1202" s="57">
        <v>152</v>
      </c>
      <c r="B1202" s="58">
        <f>Bil!C237</f>
        <v>226</v>
      </c>
      <c r="C1202" s="58">
        <f>Bil!D237</f>
        <v>76785112</v>
      </c>
      <c r="D1202" s="58">
        <f>Bil!E237</f>
        <v>98591869</v>
      </c>
      <c r="E1202" s="58">
        <v>0</v>
      </c>
      <c r="F1202" s="58">
        <v>0</v>
      </c>
      <c r="G1202" s="59">
        <f t="shared" si="38"/>
        <v>61916960.100000001</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4828402</v>
      </c>
      <c r="D1204" s="58">
        <f>Bil!E239</f>
        <v>1579615</v>
      </c>
      <c r="E1204" s="58">
        <v>0</v>
      </c>
      <c r="F1204" s="58">
        <v>0</v>
      </c>
      <c r="G1204" s="59">
        <f t="shared" si="38"/>
        <v>1821180.0959999999</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4828402</v>
      </c>
      <c r="D1206" s="58">
        <f>Bil!E241</f>
        <v>1579615</v>
      </c>
      <c r="E1206" s="58">
        <v>0</v>
      </c>
      <c r="F1206" s="58">
        <v>0</v>
      </c>
      <c r="G1206" s="59">
        <f t="shared" si="38"/>
        <v>1837155.3599999999</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14270424</v>
      </c>
      <c r="D1208" s="58">
        <f>Bil!E243</f>
        <v>10919225</v>
      </c>
      <c r="E1208" s="58">
        <v>0</v>
      </c>
      <c r="F1208" s="58">
        <v>0</v>
      </c>
      <c r="G1208" s="59">
        <f t="shared" si="38"/>
        <v>8377258.7680000011</v>
      </c>
      <c r="H1208" s="59">
        <f t="shared" si="37"/>
        <v>0</v>
      </c>
      <c r="I1208" s="60"/>
    </row>
    <row r="1209" spans="1:9" x14ac:dyDescent="0.2">
      <c r="A1209" s="57">
        <v>152</v>
      </c>
      <c r="B1209" s="58">
        <f>Bil!C244</f>
        <v>233</v>
      </c>
      <c r="C1209" s="58">
        <f>Bil!D244</f>
        <v>12095766</v>
      </c>
      <c r="D1209" s="58">
        <f>Bil!E244</f>
        <v>9126430</v>
      </c>
      <c r="E1209" s="58">
        <v>0</v>
      </c>
      <c r="F1209" s="58">
        <v>0</v>
      </c>
      <c r="G1209" s="59">
        <f t="shared" si="38"/>
        <v>7071229.858</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2174658</v>
      </c>
      <c r="D1211" s="58">
        <f>Bil!E246</f>
        <v>1792795</v>
      </c>
      <c r="E1211" s="58">
        <v>0</v>
      </c>
      <c r="F1211" s="58">
        <v>0</v>
      </c>
      <c r="G1211" s="59">
        <f t="shared" si="38"/>
        <v>1353658.2799999998</v>
      </c>
      <c r="H1211" s="59">
        <f t="shared" si="37"/>
        <v>0</v>
      </c>
      <c r="I1211" s="60"/>
    </row>
    <row r="1212" spans="1:9" x14ac:dyDescent="0.2">
      <c r="A1212" s="57">
        <v>152</v>
      </c>
      <c r="B1212" s="58">
        <f>Bil!C247</f>
        <v>236</v>
      </c>
      <c r="C1212" s="58">
        <f>Bil!D247</f>
        <v>14012133</v>
      </c>
      <c r="D1212" s="58">
        <f>Bil!E247</f>
        <v>8871177</v>
      </c>
      <c r="E1212" s="58">
        <v>0</v>
      </c>
      <c r="F1212" s="58">
        <v>0</v>
      </c>
      <c r="G1212" s="59">
        <f t="shared" si="38"/>
        <v>7494058.932</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14012133</v>
      </c>
      <c r="D1214" s="58">
        <f>Bil!E249</f>
        <v>8871177</v>
      </c>
      <c r="E1214" s="58">
        <v>0</v>
      </c>
      <c r="F1214" s="58">
        <v>0</v>
      </c>
      <c r="G1214" s="59">
        <f t="shared" si="38"/>
        <v>7557567.9059999995</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4104069</v>
      </c>
      <c r="D1216" s="58">
        <f>Bil!E251</f>
        <v>4286260</v>
      </c>
      <c r="E1216" s="58">
        <v>0</v>
      </c>
      <c r="F1216" s="58">
        <v>0</v>
      </c>
      <c r="G1216" s="59">
        <f t="shared" si="38"/>
        <v>3042381.36</v>
      </c>
      <c r="H1216" s="59">
        <f t="shared" si="37"/>
        <v>0</v>
      </c>
      <c r="I1216" s="60"/>
    </row>
    <row r="1217" spans="1:9" x14ac:dyDescent="0.2">
      <c r="A1217" s="57">
        <v>152</v>
      </c>
      <c r="B1217" s="58">
        <f>Bil!C252</f>
        <v>241</v>
      </c>
      <c r="C1217" s="58">
        <f>Bil!D252</f>
        <v>54034</v>
      </c>
      <c r="D1217" s="58">
        <f>Bil!E252</f>
        <v>113400</v>
      </c>
      <c r="E1217" s="58">
        <v>0</v>
      </c>
      <c r="F1217" s="58">
        <v>0</v>
      </c>
      <c r="G1217" s="59">
        <f t="shared" si="38"/>
        <v>67680.993999999992</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2986524</v>
      </c>
      <c r="E1220" s="58">
        <v>0</v>
      </c>
      <c r="F1220" s="58">
        <v>0</v>
      </c>
      <c r="G1220" s="59">
        <f t="shared" si="38"/>
        <v>1457423.7120000001</v>
      </c>
      <c r="H1220" s="59">
        <f t="shared" si="39"/>
        <v>0</v>
      </c>
      <c r="I1220" s="60"/>
    </row>
    <row r="1221" spans="1:9" x14ac:dyDescent="0.2">
      <c r="A1221" s="57">
        <v>152</v>
      </c>
      <c r="B1221" s="58">
        <f>Bil!C256</f>
        <v>245</v>
      </c>
      <c r="C1221" s="58">
        <f>Bil!D256</f>
        <v>0</v>
      </c>
      <c r="D1221" s="58">
        <f>Bil!E256</f>
        <v>2986524</v>
      </c>
      <c r="E1221" s="58">
        <v>0</v>
      </c>
      <c r="F1221" s="58">
        <v>0</v>
      </c>
      <c r="G1221" s="59">
        <f t="shared" si="38"/>
        <v>1463396.76</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5102890</v>
      </c>
      <c r="D1224" s="58">
        <f>Bil!E260</f>
        <v>2453942</v>
      </c>
      <c r="E1224" s="58">
        <v>0</v>
      </c>
      <c r="F1224" s="58">
        <v>0</v>
      </c>
      <c r="G1224" s="59">
        <f t="shared" si="38"/>
        <v>2482671.952</v>
      </c>
      <c r="H1224" s="59">
        <f t="shared" si="39"/>
        <v>0</v>
      </c>
      <c r="I1224" s="60"/>
    </row>
    <row r="1225" spans="1:9" x14ac:dyDescent="0.2">
      <c r="A1225" s="57">
        <v>152</v>
      </c>
      <c r="B1225" s="58">
        <f>Bil!C261</f>
        <v>249</v>
      </c>
      <c r="C1225" s="58">
        <f>Bil!D261</f>
        <v>114278</v>
      </c>
      <c r="D1225" s="58">
        <f>Bil!E261</f>
        <v>0</v>
      </c>
      <c r="E1225" s="58">
        <v>0</v>
      </c>
      <c r="F1225" s="58">
        <v>0</v>
      </c>
      <c r="G1225" s="59">
        <f t="shared" si="38"/>
        <v>28455.222000000002</v>
      </c>
      <c r="H1225" s="59">
        <f t="shared" si="39"/>
        <v>0</v>
      </c>
      <c r="I1225" s="60"/>
    </row>
    <row r="1226" spans="1:9" x14ac:dyDescent="0.2">
      <c r="A1226" s="57">
        <v>152</v>
      </c>
      <c r="B1226" s="58">
        <f>Bil!C262</f>
        <v>250</v>
      </c>
      <c r="C1226" s="58">
        <f>Bil!D262</f>
        <v>21020</v>
      </c>
      <c r="D1226" s="58">
        <f>Bil!E262</f>
        <v>0</v>
      </c>
      <c r="E1226" s="58">
        <v>0</v>
      </c>
      <c r="F1226" s="58">
        <v>0</v>
      </c>
      <c r="G1226" s="59">
        <f t="shared" si="38"/>
        <v>5255</v>
      </c>
      <c r="H1226" s="59">
        <f t="shared" si="39"/>
        <v>0</v>
      </c>
      <c r="I1226" s="60"/>
    </row>
    <row r="1227" spans="1:9" x14ac:dyDescent="0.2">
      <c r="A1227" s="57">
        <v>152</v>
      </c>
      <c r="B1227" s="58">
        <f>Bil!C263</f>
        <v>251</v>
      </c>
      <c r="C1227" s="58">
        <f>Bil!D263</f>
        <v>38120</v>
      </c>
      <c r="D1227" s="58">
        <f>Bil!E263</f>
        <v>95026</v>
      </c>
      <c r="E1227" s="58">
        <v>0</v>
      </c>
      <c r="F1227" s="58">
        <v>0</v>
      </c>
      <c r="G1227" s="59">
        <f t="shared" si="38"/>
        <v>57271.172000000006</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190187</v>
      </c>
      <c r="D1229" s="58">
        <f>Bil!E265</f>
        <v>0</v>
      </c>
      <c r="E1229" s="58">
        <v>0</v>
      </c>
      <c r="F1229" s="58">
        <v>0</v>
      </c>
      <c r="G1229" s="59">
        <f t="shared" si="38"/>
        <v>48117.311000000002</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298761</v>
      </c>
      <c r="D1251" s="58">
        <f>Bil!E287</f>
        <v>111368</v>
      </c>
      <c r="E1251" s="58">
        <v>0</v>
      </c>
      <c r="F1251" s="58">
        <v>0</v>
      </c>
      <c r="G1251" s="59">
        <f t="shared" si="40"/>
        <v>143411.67500000002</v>
      </c>
      <c r="H1251" s="59">
        <f t="shared" si="39"/>
        <v>0</v>
      </c>
      <c r="I1251" s="60"/>
    </row>
    <row r="1252" spans="1:9" x14ac:dyDescent="0.2">
      <c r="A1252" s="57">
        <v>152</v>
      </c>
      <c r="B1252" s="58">
        <f>Bil!C288</f>
        <v>276</v>
      </c>
      <c r="C1252" s="58">
        <f>Bil!D288</f>
        <v>2521591</v>
      </c>
      <c r="D1252" s="58">
        <f>Bil!E288</f>
        <v>2676208</v>
      </c>
      <c r="E1252" s="58">
        <v>0</v>
      </c>
      <c r="F1252" s="58">
        <v>0</v>
      </c>
      <c r="G1252" s="59">
        <f t="shared" si="40"/>
        <v>2173225.932</v>
      </c>
      <c r="H1252" s="59">
        <f t="shared" si="39"/>
        <v>0</v>
      </c>
      <c r="I1252" s="60"/>
    </row>
    <row r="1253" spans="1:9" x14ac:dyDescent="0.2">
      <c r="A1253" s="57">
        <v>152</v>
      </c>
      <c r="B1253" s="58">
        <f>Bil!C289</f>
        <v>277</v>
      </c>
      <c r="C1253" s="58">
        <f>Bil!D289</f>
        <v>1002138</v>
      </c>
      <c r="D1253" s="58">
        <f>Bil!E289</f>
        <v>0</v>
      </c>
      <c r="E1253" s="58">
        <v>0</v>
      </c>
      <c r="F1253" s="58">
        <v>0</v>
      </c>
      <c r="G1253" s="59">
        <f t="shared" si="40"/>
        <v>277592.22600000002</v>
      </c>
      <c r="H1253" s="59">
        <f t="shared" si="39"/>
        <v>0</v>
      </c>
      <c r="I1253" s="60"/>
    </row>
    <row r="1254" spans="1:9" x14ac:dyDescent="0.2">
      <c r="A1254" s="57">
        <v>152</v>
      </c>
      <c r="B1254" s="58">
        <f>Bil!C290</f>
        <v>278</v>
      </c>
      <c r="C1254" s="58">
        <f>Bil!D290</f>
        <v>283303</v>
      </c>
      <c r="D1254" s="58">
        <f>Bil!E290</f>
        <v>306207</v>
      </c>
      <c r="E1254" s="58">
        <v>0</v>
      </c>
      <c r="F1254" s="58">
        <v>0</v>
      </c>
      <c r="G1254" s="59">
        <f t="shared" si="40"/>
        <v>249009.326</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4528098</v>
      </c>
      <c r="D1258" s="58">
        <f>Bil!E294</f>
        <v>1460645</v>
      </c>
      <c r="E1258" s="58">
        <v>0</v>
      </c>
      <c r="F1258" s="58">
        <v>0</v>
      </c>
      <c r="G1258" s="59">
        <f t="shared" si="40"/>
        <v>2100727.4159999997</v>
      </c>
      <c r="H1258" s="59">
        <f t="shared" si="39"/>
        <v>0</v>
      </c>
      <c r="I1258" s="60"/>
    </row>
    <row r="1259" spans="1:9" x14ac:dyDescent="0.2">
      <c r="A1259" s="57">
        <v>152</v>
      </c>
      <c r="B1259" s="58">
        <f>Bil!C295</f>
        <v>283</v>
      </c>
      <c r="C1259" s="58">
        <f>Bil!D295</f>
        <v>2314</v>
      </c>
      <c r="D1259" s="58">
        <f>Bil!E295</f>
        <v>0</v>
      </c>
      <c r="E1259" s="58">
        <v>0</v>
      </c>
      <c r="F1259" s="58">
        <v>0</v>
      </c>
      <c r="G1259" s="59">
        <f t="shared" si="40"/>
        <v>654.86199999999997</v>
      </c>
      <c r="H1259" s="59">
        <f t="shared" si="39"/>
        <v>0</v>
      </c>
      <c r="I1259" s="60"/>
    </row>
    <row r="1260" spans="1:9" x14ac:dyDescent="0.2">
      <c r="A1260" s="57">
        <v>152</v>
      </c>
      <c r="B1260" s="58">
        <f>Bil!C296</f>
        <v>284</v>
      </c>
      <c r="C1260" s="58">
        <f>Bil!D296</f>
        <v>12061</v>
      </c>
      <c r="D1260" s="58">
        <f>Bil!E296</f>
        <v>0</v>
      </c>
      <c r="E1260" s="58">
        <v>0</v>
      </c>
      <c r="F1260" s="58">
        <v>0</v>
      </c>
      <c r="G1260" s="59">
        <f t="shared" si="40"/>
        <v>3425.3239999999996</v>
      </c>
      <c r="H1260" s="59">
        <f t="shared" si="39"/>
        <v>0</v>
      </c>
      <c r="I1260" s="60"/>
    </row>
    <row r="1261" spans="1:9" x14ac:dyDescent="0.2">
      <c r="A1261" s="57">
        <v>152</v>
      </c>
      <c r="B1261" s="58">
        <f>Bil!C297</f>
        <v>285</v>
      </c>
      <c r="C1261" s="58">
        <f>Bil!D297</f>
        <v>49287</v>
      </c>
      <c r="D1261" s="58">
        <f>Bil!E297</f>
        <v>0</v>
      </c>
      <c r="E1261" s="58">
        <v>0</v>
      </c>
      <c r="F1261" s="58">
        <v>0</v>
      </c>
      <c r="G1261" s="59">
        <f t="shared" si="40"/>
        <v>14046.794999999998</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13263</v>
      </c>
      <c r="D1265" s="58">
        <f>Bil!E301</f>
        <v>0</v>
      </c>
      <c r="E1265" s="58">
        <v>0</v>
      </c>
      <c r="F1265" s="58">
        <v>0</v>
      </c>
      <c r="G1265" s="59">
        <f t="shared" si="40"/>
        <v>3833.0069999999996</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4743579</v>
      </c>
      <c r="D1287" s="63">
        <f>RasF!E12</f>
        <v>4656673</v>
      </c>
      <c r="E1287" s="63">
        <v>0</v>
      </c>
      <c r="F1287" s="63">
        <v>0</v>
      </c>
      <c r="G1287" s="64">
        <f t="shared" si="40"/>
        <v>14056.924999999999</v>
      </c>
      <c r="H1287" s="64">
        <f t="shared" si="41"/>
        <v>0</v>
      </c>
      <c r="I1287" s="65"/>
    </row>
    <row r="1288" spans="1:9" x14ac:dyDescent="0.2">
      <c r="A1288" s="57">
        <v>154</v>
      </c>
      <c r="B1288" s="58">
        <f>RasF!C13</f>
        <v>2</v>
      </c>
      <c r="C1288" s="58">
        <f>RasF!D13</f>
        <v>4528122</v>
      </c>
      <c r="D1288" s="58">
        <f>RasF!E13</f>
        <v>4495331</v>
      </c>
      <c r="E1288" s="58">
        <v>0</v>
      </c>
      <c r="F1288" s="58">
        <v>0</v>
      </c>
      <c r="G1288" s="59">
        <f t="shared" si="40"/>
        <v>27037.567999999999</v>
      </c>
      <c r="H1288" s="59">
        <f t="shared" si="41"/>
        <v>0</v>
      </c>
      <c r="I1288" s="60"/>
    </row>
    <row r="1289" spans="1:9" x14ac:dyDescent="0.2">
      <c r="A1289" s="57">
        <v>154</v>
      </c>
      <c r="B1289" s="58">
        <f>RasF!C14</f>
        <v>3</v>
      </c>
      <c r="C1289" s="58">
        <f>RasF!D14</f>
        <v>1977834</v>
      </c>
      <c r="D1289" s="58">
        <f>RasF!E14</f>
        <v>1920912</v>
      </c>
      <c r="E1289" s="58">
        <v>0</v>
      </c>
      <c r="F1289" s="58">
        <v>0</v>
      </c>
      <c r="G1289" s="59">
        <f t="shared" si="40"/>
        <v>17458.974000000002</v>
      </c>
      <c r="H1289" s="59">
        <f t="shared" si="41"/>
        <v>0</v>
      </c>
      <c r="I1289" s="60"/>
    </row>
    <row r="1290" spans="1:9" x14ac:dyDescent="0.2">
      <c r="A1290" s="57">
        <v>154</v>
      </c>
      <c r="B1290" s="58">
        <f>RasF!C15</f>
        <v>4</v>
      </c>
      <c r="C1290" s="58">
        <f>RasF!D15</f>
        <v>2550288</v>
      </c>
      <c r="D1290" s="58">
        <f>RasF!E15</f>
        <v>2574419</v>
      </c>
      <c r="E1290" s="58">
        <v>0</v>
      </c>
      <c r="F1290" s="58">
        <v>0</v>
      </c>
      <c r="G1290" s="59">
        <f t="shared" si="40"/>
        <v>30796.504000000001</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215457</v>
      </c>
      <c r="D1295" s="58">
        <f>RasF!E20</f>
        <v>161342</v>
      </c>
      <c r="E1295" s="58">
        <v>0</v>
      </c>
      <c r="F1295" s="58">
        <v>0</v>
      </c>
      <c r="G1295" s="59">
        <f t="shared" si="40"/>
        <v>4843.2690000000002</v>
      </c>
      <c r="H1295" s="59">
        <f t="shared" si="41"/>
        <v>0</v>
      </c>
      <c r="I1295" s="60"/>
    </row>
    <row r="1296" spans="1:9" x14ac:dyDescent="0.2">
      <c r="A1296" s="57">
        <v>154</v>
      </c>
      <c r="B1296" s="58">
        <f>RasF!C21</f>
        <v>10</v>
      </c>
      <c r="C1296" s="58">
        <f>RasF!D21</f>
        <v>148601</v>
      </c>
      <c r="D1296" s="58">
        <f>RasF!E21</f>
        <v>99240</v>
      </c>
      <c r="E1296" s="58">
        <v>0</v>
      </c>
      <c r="F1296" s="58">
        <v>0</v>
      </c>
      <c r="G1296" s="59">
        <f t="shared" si="40"/>
        <v>3470.81</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66856</v>
      </c>
      <c r="D1298" s="58">
        <f>RasF!E23</f>
        <v>62102</v>
      </c>
      <c r="E1298" s="58">
        <v>0</v>
      </c>
      <c r="F1298" s="58">
        <v>0</v>
      </c>
      <c r="G1298" s="59">
        <f t="shared" si="42"/>
        <v>2292.7200000000003</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17000</v>
      </c>
      <c r="D1304" s="58">
        <f>RasF!E29</f>
        <v>36000</v>
      </c>
      <c r="E1304" s="58">
        <v>0</v>
      </c>
      <c r="F1304" s="58">
        <v>0</v>
      </c>
      <c r="G1304" s="59">
        <f t="shared" si="42"/>
        <v>1602</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17000</v>
      </c>
      <c r="D1306" s="58">
        <f>RasF!E31</f>
        <v>36000</v>
      </c>
      <c r="E1306" s="58">
        <v>0</v>
      </c>
      <c r="F1306" s="58">
        <v>0</v>
      </c>
      <c r="G1306" s="59">
        <f t="shared" si="42"/>
        <v>1780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441032</v>
      </c>
      <c r="D1310" s="58">
        <f>RasF!E35</f>
        <v>619487</v>
      </c>
      <c r="E1310" s="58">
        <v>0</v>
      </c>
      <c r="F1310" s="58">
        <v>0</v>
      </c>
      <c r="G1310" s="59">
        <f t="shared" si="42"/>
        <v>40320.144</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324880</v>
      </c>
      <c r="D1312" s="58">
        <f>RasF!E37</f>
        <v>541987</v>
      </c>
      <c r="E1312" s="58">
        <v>0</v>
      </c>
      <c r="F1312" s="58">
        <v>0</v>
      </c>
      <c r="G1312" s="59">
        <f t="shared" si="42"/>
        <v>36630.203999999998</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116152</v>
      </c>
      <c r="D1316" s="58">
        <f>RasF!E41</f>
        <v>77500</v>
      </c>
      <c r="E1316" s="58">
        <v>0</v>
      </c>
      <c r="F1316" s="58">
        <v>0</v>
      </c>
      <c r="G1316" s="59">
        <f t="shared" si="42"/>
        <v>8134.5599999999995</v>
      </c>
      <c r="H1316" s="59">
        <f t="shared" si="41"/>
        <v>0</v>
      </c>
      <c r="I1316" s="60"/>
    </row>
    <row r="1317" spans="1:9" x14ac:dyDescent="0.2">
      <c r="A1317" s="57">
        <v>154</v>
      </c>
      <c r="B1317" s="58">
        <f>RasF!C42</f>
        <v>31</v>
      </c>
      <c r="C1317" s="58">
        <f>RasF!D42</f>
        <v>7347907</v>
      </c>
      <c r="D1317" s="58">
        <f>RasF!E42</f>
        <v>4290163</v>
      </c>
      <c r="E1317" s="58">
        <v>0</v>
      </c>
      <c r="F1317" s="58">
        <v>0</v>
      </c>
      <c r="G1317" s="59">
        <f t="shared" si="42"/>
        <v>493775.223</v>
      </c>
      <c r="H1317" s="59">
        <f t="shared" si="41"/>
        <v>0</v>
      </c>
      <c r="I1317" s="60"/>
    </row>
    <row r="1318" spans="1:9" x14ac:dyDescent="0.2">
      <c r="A1318" s="57">
        <v>154</v>
      </c>
      <c r="B1318" s="58">
        <f>RasF!C43</f>
        <v>32</v>
      </c>
      <c r="C1318" s="58">
        <f>RasF!D43</f>
        <v>165724</v>
      </c>
      <c r="D1318" s="58">
        <f>RasF!E43</f>
        <v>7242</v>
      </c>
      <c r="E1318" s="58">
        <v>0</v>
      </c>
      <c r="F1318" s="58">
        <v>0</v>
      </c>
      <c r="G1318" s="59">
        <f t="shared" si="42"/>
        <v>5766.6559999999999</v>
      </c>
      <c r="H1318" s="59">
        <f t="shared" si="41"/>
        <v>0</v>
      </c>
      <c r="I1318" s="60"/>
    </row>
    <row r="1319" spans="1:9" x14ac:dyDescent="0.2">
      <c r="A1319" s="57">
        <v>154</v>
      </c>
      <c r="B1319" s="58">
        <f>RasF!C44</f>
        <v>33</v>
      </c>
      <c r="C1319" s="58">
        <f>RasF!D44</f>
        <v>158849</v>
      </c>
      <c r="D1319" s="58">
        <f>RasF!E44</f>
        <v>7242</v>
      </c>
      <c r="E1319" s="58">
        <v>0</v>
      </c>
      <c r="F1319" s="58">
        <v>0</v>
      </c>
      <c r="G1319" s="59">
        <f t="shared" si="42"/>
        <v>5719.9889999999996</v>
      </c>
      <c r="H1319" s="59">
        <f t="shared" si="41"/>
        <v>0</v>
      </c>
      <c r="I1319" s="60"/>
    </row>
    <row r="1320" spans="1:9" x14ac:dyDescent="0.2">
      <c r="A1320" s="57">
        <v>154</v>
      </c>
      <c r="B1320" s="58">
        <f>RasF!C45</f>
        <v>34</v>
      </c>
      <c r="C1320" s="58">
        <f>RasF!D45</f>
        <v>6875</v>
      </c>
      <c r="D1320" s="58">
        <f>RasF!E45</f>
        <v>0</v>
      </c>
      <c r="E1320" s="58">
        <v>0</v>
      </c>
      <c r="F1320" s="58">
        <v>0</v>
      </c>
      <c r="G1320" s="59">
        <f t="shared" si="42"/>
        <v>233.75000000000003</v>
      </c>
      <c r="H1320" s="59">
        <f t="shared" si="41"/>
        <v>0</v>
      </c>
      <c r="I1320" s="60"/>
    </row>
    <row r="1321" spans="1:9" x14ac:dyDescent="0.2">
      <c r="A1321" s="57">
        <v>154</v>
      </c>
      <c r="B1321" s="58">
        <f>RasF!C46</f>
        <v>35</v>
      </c>
      <c r="C1321" s="58">
        <f>RasF!D46</f>
        <v>2178671</v>
      </c>
      <c r="D1321" s="58">
        <f>RasF!E46</f>
        <v>2444991</v>
      </c>
      <c r="E1321" s="58">
        <v>0</v>
      </c>
      <c r="F1321" s="58">
        <v>0</v>
      </c>
      <c r="G1321" s="59">
        <f t="shared" si="42"/>
        <v>247402.85500000004</v>
      </c>
      <c r="H1321" s="59">
        <f t="shared" si="41"/>
        <v>0</v>
      </c>
      <c r="I1321" s="60"/>
    </row>
    <row r="1322" spans="1:9" x14ac:dyDescent="0.2">
      <c r="A1322" s="57">
        <v>154</v>
      </c>
      <c r="B1322" s="58">
        <f>RasF!C47</f>
        <v>36</v>
      </c>
      <c r="C1322" s="58">
        <f>RasF!D47</f>
        <v>2178671</v>
      </c>
      <c r="D1322" s="58">
        <f>RasF!E47</f>
        <v>2444991</v>
      </c>
      <c r="E1322" s="58">
        <v>0</v>
      </c>
      <c r="F1322" s="58">
        <v>0</v>
      </c>
      <c r="G1322" s="59">
        <f t="shared" si="42"/>
        <v>254471.50799999997</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47605</v>
      </c>
      <c r="D1325" s="58">
        <f>RasF!E50</f>
        <v>17769</v>
      </c>
      <c r="E1325" s="58">
        <v>0</v>
      </c>
      <c r="F1325" s="58">
        <v>0</v>
      </c>
      <c r="G1325" s="59">
        <f t="shared" si="42"/>
        <v>3242.5770000000002</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47605</v>
      </c>
      <c r="D1330" s="58">
        <f>RasF!E55</f>
        <v>17769</v>
      </c>
      <c r="E1330" s="58">
        <v>0</v>
      </c>
      <c r="F1330" s="58">
        <v>0</v>
      </c>
      <c r="G1330" s="59">
        <f t="shared" si="42"/>
        <v>3658.2919999999995</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1061579</v>
      </c>
      <c r="D1332" s="58">
        <f>RasF!E57</f>
        <v>12250</v>
      </c>
      <c r="E1332" s="58">
        <v>0</v>
      </c>
      <c r="F1332" s="58">
        <v>0</v>
      </c>
      <c r="G1332" s="59">
        <f t="shared" si="42"/>
        <v>49959.633999999998</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1061579</v>
      </c>
      <c r="D1335" s="58">
        <f>RasF!E60</f>
        <v>12250</v>
      </c>
      <c r="E1335" s="58">
        <v>0</v>
      </c>
      <c r="F1335" s="58">
        <v>0</v>
      </c>
      <c r="G1335" s="59">
        <f t="shared" si="42"/>
        <v>53217.870999999999</v>
      </c>
      <c r="H1335" s="59">
        <f t="shared" si="41"/>
        <v>0</v>
      </c>
      <c r="I1335" s="60"/>
    </row>
    <row r="1336" spans="1:9" x14ac:dyDescent="0.2">
      <c r="A1336" s="57">
        <v>154</v>
      </c>
      <c r="B1336" s="58">
        <f>RasF!C61</f>
        <v>50</v>
      </c>
      <c r="C1336" s="58">
        <f>RasF!D61</f>
        <v>2888160</v>
      </c>
      <c r="D1336" s="58">
        <f>RasF!E61</f>
        <v>1450329</v>
      </c>
      <c r="E1336" s="58">
        <v>0</v>
      </c>
      <c r="F1336" s="58">
        <v>0</v>
      </c>
      <c r="G1336" s="59">
        <f t="shared" si="42"/>
        <v>289440.90000000002</v>
      </c>
      <c r="H1336" s="59">
        <f t="shared" si="41"/>
        <v>0</v>
      </c>
      <c r="I1336" s="60"/>
    </row>
    <row r="1337" spans="1:9" x14ac:dyDescent="0.2">
      <c r="A1337" s="57">
        <v>154</v>
      </c>
      <c r="B1337" s="58">
        <f>RasF!C62</f>
        <v>51</v>
      </c>
      <c r="C1337" s="58">
        <f>RasF!D62</f>
        <v>2888160</v>
      </c>
      <c r="D1337" s="58">
        <f>RasF!E62</f>
        <v>1450329</v>
      </c>
      <c r="E1337" s="58">
        <v>0</v>
      </c>
      <c r="F1337" s="58">
        <v>0</v>
      </c>
      <c r="G1337" s="59">
        <f t="shared" si="42"/>
        <v>295229.71799999999</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969168</v>
      </c>
      <c r="D1343" s="58">
        <f>RasF!E68</f>
        <v>225577</v>
      </c>
      <c r="E1343" s="58">
        <v>0</v>
      </c>
      <c r="F1343" s="58">
        <v>0</v>
      </c>
      <c r="G1343" s="59">
        <f t="shared" si="42"/>
        <v>80958.354000000007</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969168</v>
      </c>
      <c r="D1347" s="58">
        <f>RasF!E72</f>
        <v>225577</v>
      </c>
      <c r="E1347" s="58">
        <v>0</v>
      </c>
      <c r="F1347" s="58">
        <v>0</v>
      </c>
      <c r="G1347" s="59">
        <f t="shared" si="42"/>
        <v>86639.641999999993</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37000</v>
      </c>
      <c r="D1356" s="58">
        <f>RasF!E81</f>
        <v>132005</v>
      </c>
      <c r="E1356" s="58">
        <v>0</v>
      </c>
      <c r="F1356" s="58">
        <v>0</v>
      </c>
      <c r="G1356" s="59">
        <f t="shared" si="42"/>
        <v>21070.7</v>
      </c>
      <c r="H1356" s="59">
        <f t="shared" si="43"/>
        <v>0</v>
      </c>
      <c r="I1356" s="60"/>
    </row>
    <row r="1357" spans="1:9" x14ac:dyDescent="0.2">
      <c r="A1357" s="57">
        <v>154</v>
      </c>
      <c r="B1357" s="58">
        <f>RasF!C82</f>
        <v>71</v>
      </c>
      <c r="C1357" s="58">
        <f>RasF!D82</f>
        <v>861137</v>
      </c>
      <c r="D1357" s="58">
        <f>RasF!E82</f>
        <v>488314</v>
      </c>
      <c r="E1357" s="58">
        <v>0</v>
      </c>
      <c r="F1357" s="58">
        <v>0</v>
      </c>
      <c r="G1357" s="59">
        <f t="shared" si="42"/>
        <v>130481.31499999997</v>
      </c>
      <c r="H1357" s="59">
        <f t="shared" si="43"/>
        <v>0</v>
      </c>
      <c r="I1357" s="60"/>
    </row>
    <row r="1358" spans="1:9" x14ac:dyDescent="0.2">
      <c r="A1358" s="57">
        <v>154</v>
      </c>
      <c r="B1358" s="58">
        <f>RasF!C83</f>
        <v>72</v>
      </c>
      <c r="C1358" s="58">
        <f>RasF!D83</f>
        <v>765501</v>
      </c>
      <c r="D1358" s="58">
        <f>RasF!E83</f>
        <v>365474</v>
      </c>
      <c r="E1358" s="58">
        <v>0</v>
      </c>
      <c r="F1358" s="58">
        <v>0</v>
      </c>
      <c r="G1358" s="59">
        <f t="shared" si="42"/>
        <v>107744.32799999998</v>
      </c>
      <c r="H1358" s="59">
        <f t="shared" si="43"/>
        <v>0</v>
      </c>
      <c r="I1358" s="60"/>
    </row>
    <row r="1359" spans="1:9" x14ac:dyDescent="0.2">
      <c r="A1359" s="57">
        <v>154</v>
      </c>
      <c r="B1359" s="58">
        <f>RasF!C84</f>
        <v>73</v>
      </c>
      <c r="C1359" s="58">
        <f>RasF!D84</f>
        <v>8114</v>
      </c>
      <c r="D1359" s="58">
        <f>RasF!E84</f>
        <v>0</v>
      </c>
      <c r="E1359" s="58">
        <v>0</v>
      </c>
      <c r="F1359" s="58">
        <v>0</v>
      </c>
      <c r="G1359" s="59">
        <f t="shared" si="42"/>
        <v>592.322</v>
      </c>
      <c r="H1359" s="59">
        <f t="shared" si="43"/>
        <v>0</v>
      </c>
      <c r="I1359" s="60"/>
    </row>
    <row r="1360" spans="1:9" x14ac:dyDescent="0.2">
      <c r="A1360" s="57">
        <v>154</v>
      </c>
      <c r="B1360" s="58">
        <f>RasF!C85</f>
        <v>74</v>
      </c>
      <c r="C1360" s="58">
        <f>RasF!D85</f>
        <v>0</v>
      </c>
      <c r="D1360" s="58">
        <f>RasF!E85</f>
        <v>78125</v>
      </c>
      <c r="E1360" s="58">
        <v>0</v>
      </c>
      <c r="F1360" s="58">
        <v>0</v>
      </c>
      <c r="G1360" s="59">
        <f t="shared" si="42"/>
        <v>11562.5</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87522</v>
      </c>
      <c r="D1363" s="58">
        <f>RasF!E88</f>
        <v>44715</v>
      </c>
      <c r="E1363" s="58">
        <v>0</v>
      </c>
      <c r="F1363" s="58">
        <v>0</v>
      </c>
      <c r="G1363" s="59">
        <f t="shared" si="44"/>
        <v>13625.304</v>
      </c>
      <c r="H1363" s="59">
        <f t="shared" si="43"/>
        <v>0</v>
      </c>
      <c r="I1363" s="60"/>
    </row>
    <row r="1364" spans="1:9" x14ac:dyDescent="0.2">
      <c r="A1364" s="57">
        <v>154</v>
      </c>
      <c r="B1364" s="58">
        <f>RasF!C89</f>
        <v>78</v>
      </c>
      <c r="C1364" s="58">
        <f>RasF!D89</f>
        <v>1882210</v>
      </c>
      <c r="D1364" s="58">
        <f>RasF!E89</f>
        <v>4172167</v>
      </c>
      <c r="E1364" s="58">
        <v>0</v>
      </c>
      <c r="F1364" s="58">
        <v>0</v>
      </c>
      <c r="G1364" s="59">
        <f t="shared" si="44"/>
        <v>797670.43200000003</v>
      </c>
      <c r="H1364" s="59">
        <f t="shared" si="43"/>
        <v>0</v>
      </c>
      <c r="I1364" s="60"/>
    </row>
    <row r="1365" spans="1:9" x14ac:dyDescent="0.2">
      <c r="A1365" s="57">
        <v>154</v>
      </c>
      <c r="B1365" s="58">
        <f>RasF!C90</f>
        <v>79</v>
      </c>
      <c r="C1365" s="58">
        <f>RasF!D90</f>
        <v>0</v>
      </c>
      <c r="D1365" s="58">
        <f>RasF!E90</f>
        <v>98230</v>
      </c>
      <c r="E1365" s="58">
        <v>0</v>
      </c>
      <c r="F1365" s="58">
        <v>0</v>
      </c>
      <c r="G1365" s="59">
        <f t="shared" si="44"/>
        <v>15520.34</v>
      </c>
      <c r="H1365" s="59">
        <f t="shared" si="43"/>
        <v>0</v>
      </c>
      <c r="I1365" s="60"/>
    </row>
    <row r="1366" spans="1:9" x14ac:dyDescent="0.2">
      <c r="A1366" s="57">
        <v>154</v>
      </c>
      <c r="B1366" s="58">
        <f>RasF!C91</f>
        <v>80</v>
      </c>
      <c r="C1366" s="58">
        <f>RasF!D91</f>
        <v>612800</v>
      </c>
      <c r="D1366" s="58">
        <f>RasF!E91</f>
        <v>2527006</v>
      </c>
      <c r="E1366" s="58">
        <v>0</v>
      </c>
      <c r="F1366" s="58">
        <v>0</v>
      </c>
      <c r="G1366" s="59">
        <f t="shared" si="44"/>
        <v>453344.96</v>
      </c>
      <c r="H1366" s="59">
        <f t="shared" si="43"/>
        <v>0</v>
      </c>
      <c r="I1366" s="60"/>
    </row>
    <row r="1367" spans="1:9" x14ac:dyDescent="0.2">
      <c r="A1367" s="57">
        <v>154</v>
      </c>
      <c r="B1367" s="58">
        <f>RasF!C92</f>
        <v>81</v>
      </c>
      <c r="C1367" s="58">
        <f>RasF!D92</f>
        <v>29897</v>
      </c>
      <c r="D1367" s="58">
        <f>RasF!E92</f>
        <v>14603</v>
      </c>
      <c r="E1367" s="58">
        <v>0</v>
      </c>
      <c r="F1367" s="58">
        <v>0</v>
      </c>
      <c r="G1367" s="59">
        <f t="shared" si="44"/>
        <v>4787.3430000000008</v>
      </c>
      <c r="H1367" s="59">
        <f t="shared" si="43"/>
        <v>0</v>
      </c>
      <c r="I1367" s="60"/>
    </row>
    <row r="1368" spans="1:9" x14ac:dyDescent="0.2">
      <c r="A1368" s="57">
        <v>154</v>
      </c>
      <c r="B1368" s="58">
        <f>RasF!C93</f>
        <v>82</v>
      </c>
      <c r="C1368" s="58">
        <f>RasF!D93</f>
        <v>898557</v>
      </c>
      <c r="D1368" s="58">
        <f>RasF!E93</f>
        <v>1020774</v>
      </c>
      <c r="E1368" s="58">
        <v>0</v>
      </c>
      <c r="F1368" s="58">
        <v>0</v>
      </c>
      <c r="G1368" s="59">
        <f t="shared" si="44"/>
        <v>241088.61000000002</v>
      </c>
      <c r="H1368" s="59">
        <f t="shared" si="43"/>
        <v>0</v>
      </c>
      <c r="I1368" s="60"/>
    </row>
    <row r="1369" spans="1:9" x14ac:dyDescent="0.2">
      <c r="A1369" s="57">
        <v>154</v>
      </c>
      <c r="B1369" s="58">
        <f>RasF!C94</f>
        <v>83</v>
      </c>
      <c r="C1369" s="58">
        <f>RasF!D94</f>
        <v>0</v>
      </c>
      <c r="D1369" s="58">
        <f>RasF!E94</f>
        <v>201000</v>
      </c>
      <c r="E1369" s="58">
        <v>0</v>
      </c>
      <c r="F1369" s="58">
        <v>0</v>
      </c>
      <c r="G1369" s="59">
        <f t="shared" si="44"/>
        <v>33366</v>
      </c>
      <c r="H1369" s="59">
        <f t="shared" si="43"/>
        <v>0</v>
      </c>
      <c r="I1369" s="60"/>
    </row>
    <row r="1370" spans="1:9" x14ac:dyDescent="0.2">
      <c r="A1370" s="57">
        <v>154</v>
      </c>
      <c r="B1370" s="58">
        <f>RasF!C95</f>
        <v>84</v>
      </c>
      <c r="C1370" s="58">
        <f>RasF!D95</f>
        <v>340956</v>
      </c>
      <c r="D1370" s="58">
        <f>RasF!E95</f>
        <v>310554</v>
      </c>
      <c r="E1370" s="58">
        <v>0</v>
      </c>
      <c r="F1370" s="58">
        <v>0</v>
      </c>
      <c r="G1370" s="59">
        <f t="shared" si="44"/>
        <v>80813.376000000004</v>
      </c>
      <c r="H1370" s="59">
        <f t="shared" si="43"/>
        <v>0</v>
      </c>
      <c r="I1370" s="60"/>
    </row>
    <row r="1371" spans="1:9" x14ac:dyDescent="0.2">
      <c r="A1371" s="57">
        <v>154</v>
      </c>
      <c r="B1371" s="58">
        <f>RasF!C96</f>
        <v>85</v>
      </c>
      <c r="C1371" s="58">
        <f>RasF!D96</f>
        <v>40935</v>
      </c>
      <c r="D1371" s="58">
        <f>RasF!E96</f>
        <v>41383</v>
      </c>
      <c r="E1371" s="58">
        <v>0</v>
      </c>
      <c r="F1371" s="58">
        <v>0</v>
      </c>
      <c r="G1371" s="59">
        <f t="shared" si="44"/>
        <v>10514.585000000001</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40935</v>
      </c>
      <c r="D1386" s="58">
        <f>RasF!E111</f>
        <v>41383</v>
      </c>
      <c r="E1386" s="58">
        <v>0</v>
      </c>
      <c r="F1386" s="58">
        <v>0</v>
      </c>
      <c r="G1386" s="59">
        <f t="shared" si="44"/>
        <v>12370.1</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2819441</v>
      </c>
      <c r="D1389" s="58">
        <f>RasF!E114</f>
        <v>6484660</v>
      </c>
      <c r="E1389" s="58">
        <v>0</v>
      </c>
      <c r="F1389" s="58">
        <v>0</v>
      </c>
      <c r="G1389" s="59">
        <f t="shared" si="44"/>
        <v>1626242.3829999999</v>
      </c>
      <c r="H1389" s="59">
        <f t="shared" si="43"/>
        <v>0</v>
      </c>
      <c r="I1389" s="60"/>
    </row>
    <row r="1390" spans="1:9" x14ac:dyDescent="0.2">
      <c r="A1390" s="57">
        <v>154</v>
      </c>
      <c r="B1390" s="58">
        <f>RasF!C115</f>
        <v>104</v>
      </c>
      <c r="C1390" s="58">
        <f>RasF!D115</f>
        <v>1150293</v>
      </c>
      <c r="D1390" s="58">
        <f>RasF!E115</f>
        <v>1540709</v>
      </c>
      <c r="E1390" s="58">
        <v>0</v>
      </c>
      <c r="F1390" s="58">
        <v>0</v>
      </c>
      <c r="G1390" s="59">
        <f t="shared" si="44"/>
        <v>440097.94400000002</v>
      </c>
      <c r="H1390" s="59">
        <f t="shared" si="43"/>
        <v>0</v>
      </c>
      <c r="I1390" s="60"/>
    </row>
    <row r="1391" spans="1:9" x14ac:dyDescent="0.2">
      <c r="A1391" s="57">
        <v>154</v>
      </c>
      <c r="B1391" s="58">
        <f>RasF!C116</f>
        <v>105</v>
      </c>
      <c r="C1391" s="58">
        <f>RasF!D116</f>
        <v>1023474</v>
      </c>
      <c r="D1391" s="58">
        <f>RasF!E116</f>
        <v>4122528</v>
      </c>
      <c r="E1391" s="58">
        <v>0</v>
      </c>
      <c r="F1391" s="58">
        <v>0</v>
      </c>
      <c r="G1391" s="59">
        <f t="shared" si="44"/>
        <v>973195.65</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107007</v>
      </c>
      <c r="D1393" s="58">
        <f>RasF!E118</f>
        <v>115399</v>
      </c>
      <c r="E1393" s="58">
        <v>0</v>
      </c>
      <c r="F1393" s="58">
        <v>0</v>
      </c>
      <c r="G1393" s="59">
        <f t="shared" si="44"/>
        <v>36145.134999999995</v>
      </c>
      <c r="H1393" s="59">
        <f t="shared" si="43"/>
        <v>0</v>
      </c>
      <c r="I1393" s="60"/>
    </row>
    <row r="1394" spans="1:9" x14ac:dyDescent="0.2">
      <c r="A1394" s="57">
        <v>154</v>
      </c>
      <c r="B1394" s="58">
        <f>RasF!C119</f>
        <v>108</v>
      </c>
      <c r="C1394" s="58">
        <f>RasF!D119</f>
        <v>124633</v>
      </c>
      <c r="D1394" s="58">
        <f>RasF!E119</f>
        <v>187501</v>
      </c>
      <c r="E1394" s="58">
        <v>0</v>
      </c>
      <c r="F1394" s="58">
        <v>0</v>
      </c>
      <c r="G1394" s="59">
        <f t="shared" si="44"/>
        <v>53960.58</v>
      </c>
      <c r="H1394" s="59">
        <f t="shared" si="43"/>
        <v>0</v>
      </c>
      <c r="I1394" s="60"/>
    </row>
    <row r="1395" spans="1:9" x14ac:dyDescent="0.2">
      <c r="A1395" s="57">
        <v>154</v>
      </c>
      <c r="B1395" s="58">
        <f>RasF!C120</f>
        <v>109</v>
      </c>
      <c r="C1395" s="58">
        <f>RasF!D120</f>
        <v>414034</v>
      </c>
      <c r="D1395" s="58">
        <f>RasF!E120</f>
        <v>518523</v>
      </c>
      <c r="E1395" s="58">
        <v>0</v>
      </c>
      <c r="F1395" s="58">
        <v>0</v>
      </c>
      <c r="G1395" s="59">
        <f t="shared" si="44"/>
        <v>158167.72</v>
      </c>
      <c r="H1395" s="59">
        <f t="shared" si="43"/>
        <v>0</v>
      </c>
      <c r="I1395" s="60"/>
    </row>
    <row r="1396" spans="1:9" x14ac:dyDescent="0.2">
      <c r="A1396" s="57">
        <v>154</v>
      </c>
      <c r="B1396" s="58">
        <f>RasF!C121</f>
        <v>110</v>
      </c>
      <c r="C1396" s="58">
        <f>RasF!D121</f>
        <v>1193149</v>
      </c>
      <c r="D1396" s="58">
        <f>RasF!E121</f>
        <v>1431574</v>
      </c>
      <c r="E1396" s="58">
        <v>0</v>
      </c>
      <c r="F1396" s="58">
        <v>0</v>
      </c>
      <c r="G1396" s="59">
        <f t="shared" si="44"/>
        <v>446192.67000000004</v>
      </c>
      <c r="H1396" s="59">
        <f t="shared" si="43"/>
        <v>0</v>
      </c>
      <c r="I1396" s="60"/>
    </row>
    <row r="1397" spans="1:9" x14ac:dyDescent="0.2">
      <c r="A1397" s="57">
        <v>154</v>
      </c>
      <c r="B1397" s="58">
        <f>RasF!C122</f>
        <v>111</v>
      </c>
      <c r="C1397" s="58">
        <f>RasF!D122</f>
        <v>732554</v>
      </c>
      <c r="D1397" s="58">
        <f>RasF!E122</f>
        <v>905753</v>
      </c>
      <c r="E1397" s="58">
        <v>0</v>
      </c>
      <c r="F1397" s="58">
        <v>0</v>
      </c>
      <c r="G1397" s="59">
        <f t="shared" si="44"/>
        <v>282390.66000000003</v>
      </c>
      <c r="H1397" s="59">
        <f t="shared" si="43"/>
        <v>0</v>
      </c>
      <c r="I1397" s="60"/>
    </row>
    <row r="1398" spans="1:9" x14ac:dyDescent="0.2">
      <c r="A1398" s="57">
        <v>154</v>
      </c>
      <c r="B1398" s="58">
        <f>RasF!C123</f>
        <v>112</v>
      </c>
      <c r="C1398" s="58">
        <f>RasF!D123</f>
        <v>655011</v>
      </c>
      <c r="D1398" s="58">
        <f>RasF!E123</f>
        <v>747519</v>
      </c>
      <c r="E1398" s="58">
        <v>0</v>
      </c>
      <c r="F1398" s="58">
        <v>0</v>
      </c>
      <c r="G1398" s="59">
        <f t="shared" si="44"/>
        <v>240805.48800000001</v>
      </c>
      <c r="H1398" s="59">
        <f t="shared" si="43"/>
        <v>0</v>
      </c>
      <c r="I1398" s="60"/>
    </row>
    <row r="1399" spans="1:9" x14ac:dyDescent="0.2">
      <c r="A1399" s="57">
        <v>154</v>
      </c>
      <c r="B1399" s="58">
        <f>RasF!C124</f>
        <v>113</v>
      </c>
      <c r="C1399" s="58">
        <f>RasF!D124</f>
        <v>77543</v>
      </c>
      <c r="D1399" s="58">
        <f>RasF!E124</f>
        <v>158234</v>
      </c>
      <c r="E1399" s="58">
        <v>0</v>
      </c>
      <c r="F1399" s="58">
        <v>0</v>
      </c>
      <c r="G1399" s="59">
        <f t="shared" si="44"/>
        <v>44523.243000000002</v>
      </c>
      <c r="H1399" s="59">
        <f t="shared" si="43"/>
        <v>0</v>
      </c>
      <c r="I1399" s="60"/>
    </row>
    <row r="1400" spans="1:9" x14ac:dyDescent="0.2">
      <c r="A1400" s="57">
        <v>154</v>
      </c>
      <c r="B1400" s="58">
        <f>RasF!C125</f>
        <v>114</v>
      </c>
      <c r="C1400" s="58">
        <f>RasF!D125</f>
        <v>408195</v>
      </c>
      <c r="D1400" s="58">
        <f>RasF!E125</f>
        <v>456621</v>
      </c>
      <c r="E1400" s="58">
        <v>0</v>
      </c>
      <c r="F1400" s="58">
        <v>0</v>
      </c>
      <c r="G1400" s="59">
        <f t="shared" si="44"/>
        <v>150643.818</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408195</v>
      </c>
      <c r="D1402" s="58">
        <f>RasF!E127</f>
        <v>456621</v>
      </c>
      <c r="E1402" s="58">
        <v>0</v>
      </c>
      <c r="F1402" s="58">
        <v>0</v>
      </c>
      <c r="G1402" s="59">
        <f t="shared" si="44"/>
        <v>153286.69200000001</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52400</v>
      </c>
      <c r="D1404" s="58">
        <f>RasF!E129</f>
        <v>69200</v>
      </c>
      <c r="E1404" s="58">
        <v>0</v>
      </c>
      <c r="F1404" s="58">
        <v>0</v>
      </c>
      <c r="G1404" s="59">
        <f t="shared" si="44"/>
        <v>22514.399999999998</v>
      </c>
      <c r="H1404" s="59">
        <f t="shared" si="43"/>
        <v>0</v>
      </c>
      <c r="I1404" s="60"/>
    </row>
    <row r="1405" spans="1:9" x14ac:dyDescent="0.2">
      <c r="A1405" s="57">
        <v>154</v>
      </c>
      <c r="B1405" s="58">
        <f>RasF!C130</f>
        <v>119</v>
      </c>
      <c r="C1405" s="58">
        <f>RasF!D130</f>
        <v>52400</v>
      </c>
      <c r="D1405" s="58">
        <f>RasF!E130</f>
        <v>69200</v>
      </c>
      <c r="E1405" s="58">
        <v>0</v>
      </c>
      <c r="F1405" s="58">
        <v>0</v>
      </c>
      <c r="G1405" s="59">
        <f t="shared" si="44"/>
        <v>22705.199999999997</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711034</v>
      </c>
      <c r="D1411" s="58">
        <f>RasF!E136</f>
        <v>1316441</v>
      </c>
      <c r="E1411" s="58">
        <v>0</v>
      </c>
      <c r="F1411" s="58">
        <v>0</v>
      </c>
      <c r="G1411" s="59">
        <f t="shared" si="44"/>
        <v>417989.5</v>
      </c>
      <c r="H1411" s="59">
        <f t="shared" si="45"/>
        <v>0</v>
      </c>
      <c r="I1411" s="60"/>
    </row>
    <row r="1412" spans="1:9" x14ac:dyDescent="0.2">
      <c r="A1412" s="57">
        <v>154</v>
      </c>
      <c r="B1412" s="58">
        <f>RasF!C137</f>
        <v>126</v>
      </c>
      <c r="C1412" s="58">
        <f>RasF!D137</f>
        <v>12000</v>
      </c>
      <c r="D1412" s="58">
        <f>RasF!E137</f>
        <v>0</v>
      </c>
      <c r="E1412" s="58">
        <v>0</v>
      </c>
      <c r="F1412" s="58">
        <v>0</v>
      </c>
      <c r="G1412" s="59">
        <f t="shared" si="44"/>
        <v>1512</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12000</v>
      </c>
      <c r="D1414" s="58">
        <f>RasF!E139</f>
        <v>0</v>
      </c>
      <c r="E1414" s="58">
        <v>0</v>
      </c>
      <c r="F1414" s="58">
        <v>0</v>
      </c>
      <c r="G1414" s="59">
        <f t="shared" si="44"/>
        <v>1536</v>
      </c>
      <c r="H1414" s="59">
        <f t="shared" si="45"/>
        <v>0</v>
      </c>
      <c r="I1414" s="60"/>
    </row>
    <row r="1415" spans="1:9" x14ac:dyDescent="0.2">
      <c r="A1415" s="57">
        <v>154</v>
      </c>
      <c r="B1415" s="58">
        <f>RasF!C140</f>
        <v>129</v>
      </c>
      <c r="C1415" s="58">
        <f>RasF!D140</f>
        <v>2090</v>
      </c>
      <c r="D1415" s="58">
        <f>RasF!E140</f>
        <v>0</v>
      </c>
      <c r="E1415" s="58">
        <v>0</v>
      </c>
      <c r="F1415" s="58">
        <v>0</v>
      </c>
      <c r="G1415" s="59">
        <f t="shared" si="44"/>
        <v>269.61</v>
      </c>
      <c r="H1415" s="59">
        <f t="shared" si="45"/>
        <v>0</v>
      </c>
      <c r="I1415" s="60"/>
    </row>
    <row r="1416" spans="1:9" x14ac:dyDescent="0.2">
      <c r="A1416" s="57">
        <v>154</v>
      </c>
      <c r="B1416" s="58">
        <f>RasF!C141</f>
        <v>130</v>
      </c>
      <c r="C1416" s="58">
        <f>RasF!D141</f>
        <v>2530</v>
      </c>
      <c r="D1416" s="58">
        <f>RasF!E141</f>
        <v>0</v>
      </c>
      <c r="E1416" s="58">
        <v>0</v>
      </c>
      <c r="F1416" s="58">
        <v>0</v>
      </c>
      <c r="G1416" s="59">
        <f t="shared" si="44"/>
        <v>328.90000000000003</v>
      </c>
      <c r="H1416" s="59">
        <f t="shared" si="45"/>
        <v>0</v>
      </c>
      <c r="I1416" s="60"/>
    </row>
    <row r="1417" spans="1:9" x14ac:dyDescent="0.2">
      <c r="A1417" s="57">
        <v>154</v>
      </c>
      <c r="B1417" s="58">
        <f>RasF!C142</f>
        <v>131</v>
      </c>
      <c r="C1417" s="58">
        <f>RasF!D142</f>
        <v>212087</v>
      </c>
      <c r="D1417" s="58">
        <f>RasF!E142</f>
        <v>408137</v>
      </c>
      <c r="E1417" s="58">
        <v>0</v>
      </c>
      <c r="F1417" s="58">
        <v>0</v>
      </c>
      <c r="G1417" s="59">
        <f t="shared" si="44"/>
        <v>134715.291</v>
      </c>
      <c r="H1417" s="59">
        <f t="shared" si="45"/>
        <v>0</v>
      </c>
      <c r="I1417" s="60"/>
    </row>
    <row r="1418" spans="1:9" x14ac:dyDescent="0.2">
      <c r="A1418" s="57">
        <v>154</v>
      </c>
      <c r="B1418" s="58">
        <f>RasF!C143</f>
        <v>132</v>
      </c>
      <c r="C1418" s="58">
        <f>RasF!D143</f>
        <v>0</v>
      </c>
      <c r="D1418" s="58">
        <f>RasF!E143</f>
        <v>280732</v>
      </c>
      <c r="E1418" s="58">
        <v>0</v>
      </c>
      <c r="F1418" s="58">
        <v>0</v>
      </c>
      <c r="G1418" s="59">
        <f t="shared" si="44"/>
        <v>74113.248000000007</v>
      </c>
      <c r="H1418" s="59">
        <f t="shared" si="45"/>
        <v>0</v>
      </c>
      <c r="I1418" s="60"/>
    </row>
    <row r="1419" spans="1:9" x14ac:dyDescent="0.2">
      <c r="A1419" s="57">
        <v>154</v>
      </c>
      <c r="B1419" s="58">
        <f>RasF!C144</f>
        <v>133</v>
      </c>
      <c r="C1419" s="58">
        <f>RasF!D144</f>
        <v>271557</v>
      </c>
      <c r="D1419" s="58">
        <f>RasF!E144</f>
        <v>440853</v>
      </c>
      <c r="E1419" s="58">
        <v>0</v>
      </c>
      <c r="F1419" s="58">
        <v>0</v>
      </c>
      <c r="G1419" s="59">
        <f t="shared" si="44"/>
        <v>153383.97899999999</v>
      </c>
      <c r="H1419" s="59">
        <f t="shared" si="45"/>
        <v>0</v>
      </c>
      <c r="I1419" s="60"/>
    </row>
    <row r="1420" spans="1:9" x14ac:dyDescent="0.2">
      <c r="A1420" s="57">
        <v>154</v>
      </c>
      <c r="B1420" s="58">
        <f>RasF!C145</f>
        <v>134</v>
      </c>
      <c r="C1420" s="58">
        <f>RasF!D145</f>
        <v>147491</v>
      </c>
      <c r="D1420" s="58">
        <f>RasF!E145</f>
        <v>182879</v>
      </c>
      <c r="E1420" s="58">
        <v>0</v>
      </c>
      <c r="F1420" s="58">
        <v>0</v>
      </c>
      <c r="G1420" s="59">
        <f t="shared" si="44"/>
        <v>68775.366000000009</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63279</v>
      </c>
      <c r="D1422" s="58">
        <f>RasF!E147</f>
        <v>3840</v>
      </c>
      <c r="E1422" s="58">
        <v>0</v>
      </c>
      <c r="F1422" s="58">
        <v>0</v>
      </c>
      <c r="G1422" s="59">
        <f t="shared" si="44"/>
        <v>9650.4240000000009</v>
      </c>
      <c r="H1422" s="59">
        <f t="shared" si="45"/>
        <v>0</v>
      </c>
      <c r="I1422" s="60"/>
    </row>
    <row r="1423" spans="1:9" x14ac:dyDescent="0.2">
      <c r="A1423" s="66">
        <v>154</v>
      </c>
      <c r="B1423" s="67">
        <f>RasF!C148</f>
        <v>137</v>
      </c>
      <c r="C1423" s="67">
        <f>RasF!D148</f>
        <v>20057424</v>
      </c>
      <c r="D1423" s="67">
        <f>RasF!E148</f>
        <v>23536862</v>
      </c>
      <c r="E1423" s="67">
        <v>0</v>
      </c>
      <c r="F1423" s="67">
        <v>0</v>
      </c>
      <c r="G1423" s="68">
        <f t="shared" si="44"/>
        <v>9196967.2760000005</v>
      </c>
      <c r="H1423" s="68">
        <f t="shared" si="45"/>
        <v>0</v>
      </c>
      <c r="I1423" s="69"/>
    </row>
    <row r="1424" spans="1:9" x14ac:dyDescent="0.2">
      <c r="A1424" s="62">
        <v>156</v>
      </c>
      <c r="B1424" s="63">
        <f>PVRIO!C12</f>
        <v>1</v>
      </c>
      <c r="C1424" s="70">
        <f>PVRIO!D12</f>
        <v>22360300</v>
      </c>
      <c r="D1424" s="70">
        <f>PVRIO!E12</f>
        <v>0</v>
      </c>
      <c r="E1424" s="70">
        <v>0</v>
      </c>
      <c r="F1424" s="70">
        <v>0</v>
      </c>
      <c r="G1424" s="64">
        <f t="shared" si="44"/>
        <v>22360.3</v>
      </c>
      <c r="H1424" s="64">
        <f t="shared" si="45"/>
        <v>0</v>
      </c>
      <c r="I1424" s="65">
        <v>0</v>
      </c>
    </row>
    <row r="1425" spans="1:9" x14ac:dyDescent="0.2">
      <c r="A1425" s="57">
        <v>156</v>
      </c>
      <c r="B1425" s="58">
        <f>PVRIO!C13</f>
        <v>2</v>
      </c>
      <c r="C1425" s="61">
        <f>PVRIO!D13</f>
        <v>22360300</v>
      </c>
      <c r="D1425" s="61">
        <f>PVRIO!E13</f>
        <v>0</v>
      </c>
      <c r="E1425" s="61">
        <v>0</v>
      </c>
      <c r="F1425" s="61">
        <v>0</v>
      </c>
      <c r="G1425" s="59">
        <f t="shared" ref="G1425:G1467" si="46">B1425/1000*C1425+B1425/500*D1425</f>
        <v>44720.6</v>
      </c>
      <c r="H1425" s="59">
        <f t="shared" si="45"/>
        <v>0</v>
      </c>
      <c r="I1425" s="60">
        <v>0</v>
      </c>
    </row>
    <row r="1426" spans="1:9" x14ac:dyDescent="0.2">
      <c r="A1426" s="57">
        <v>156</v>
      </c>
      <c r="B1426" s="58">
        <f>PVRIO!C14</f>
        <v>3</v>
      </c>
      <c r="C1426" s="61">
        <f>PVRIO!D14</f>
        <v>22360300</v>
      </c>
      <c r="D1426" s="61">
        <f>PVRIO!E14</f>
        <v>0</v>
      </c>
      <c r="E1426" s="61">
        <v>0</v>
      </c>
      <c r="F1426" s="61">
        <v>0</v>
      </c>
      <c r="G1426" s="59">
        <f t="shared" si="46"/>
        <v>67080.899999999994</v>
      </c>
      <c r="H1426" s="59">
        <f t="shared" si="45"/>
        <v>0</v>
      </c>
      <c r="I1426" s="60">
        <v>0</v>
      </c>
    </row>
    <row r="1427" spans="1:9" x14ac:dyDescent="0.2">
      <c r="A1427" s="57">
        <v>156</v>
      </c>
      <c r="B1427" s="58">
        <f>PVRIO!C15</f>
        <v>4</v>
      </c>
      <c r="C1427" s="61">
        <f>PVRIO!D15</f>
        <v>22360300</v>
      </c>
      <c r="D1427" s="61">
        <f>PVRIO!E15</f>
        <v>0</v>
      </c>
      <c r="E1427" s="61">
        <v>0</v>
      </c>
      <c r="F1427" s="61">
        <v>0</v>
      </c>
      <c r="G1427" s="59">
        <f t="shared" si="46"/>
        <v>89441.2</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4508989</v>
      </c>
      <c r="D1468" s="70"/>
      <c r="E1468" s="70">
        <v>0</v>
      </c>
      <c r="F1468" s="70">
        <v>0</v>
      </c>
      <c r="G1468" s="64">
        <f t="shared" ref="G1468:G1499" si="51">B1468/1000*C1468</f>
        <v>4508.9890000000005</v>
      </c>
      <c r="H1468" s="64">
        <f t="shared" ref="H1468:H1499" si="52">ABS(C1468-ROUND(C1468,0))</f>
        <v>0</v>
      </c>
      <c r="I1468" s="65"/>
    </row>
    <row r="1469" spans="1:9" x14ac:dyDescent="0.2">
      <c r="A1469" s="73">
        <v>159</v>
      </c>
      <c r="B1469" s="61">
        <f>Obv!C13</f>
        <v>2</v>
      </c>
      <c r="C1469" s="61">
        <f>Obv!D13</f>
        <v>27772983</v>
      </c>
      <c r="D1469" s="61">
        <v>0</v>
      </c>
      <c r="E1469" s="61">
        <v>0</v>
      </c>
      <c r="F1469" s="61">
        <v>0</v>
      </c>
      <c r="G1469" s="59">
        <f t="shared" si="51"/>
        <v>55545.966</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19414951</v>
      </c>
      <c r="D1471" s="61">
        <v>0</v>
      </c>
      <c r="E1471" s="61">
        <v>0</v>
      </c>
      <c r="F1471" s="61">
        <v>0</v>
      </c>
      <c r="G1471" s="59">
        <f t="shared" si="51"/>
        <v>77659.804000000004</v>
      </c>
      <c r="H1471" s="59">
        <f t="shared" si="52"/>
        <v>0</v>
      </c>
      <c r="I1471" s="60"/>
    </row>
    <row r="1472" spans="1:9" x14ac:dyDescent="0.2">
      <c r="A1472" s="73">
        <v>159</v>
      </c>
      <c r="B1472" s="61">
        <f>Obv!C16</f>
        <v>5</v>
      </c>
      <c r="C1472" s="61">
        <f>Obv!D16</f>
        <v>2980291</v>
      </c>
      <c r="D1472" s="61">
        <v>0</v>
      </c>
      <c r="E1472" s="61">
        <v>0</v>
      </c>
      <c r="F1472" s="61">
        <v>0</v>
      </c>
      <c r="G1472" s="59">
        <f t="shared" si="51"/>
        <v>14901.455</v>
      </c>
      <c r="H1472" s="59">
        <f t="shared" si="52"/>
        <v>0</v>
      </c>
      <c r="I1472" s="60"/>
    </row>
    <row r="1473" spans="1:9" x14ac:dyDescent="0.2">
      <c r="A1473" s="73">
        <v>159</v>
      </c>
      <c r="B1473" s="61">
        <f>Obv!C17</f>
        <v>6</v>
      </c>
      <c r="C1473" s="61">
        <f>Obv!D17</f>
        <v>9070519</v>
      </c>
      <c r="D1473" s="61">
        <v>0</v>
      </c>
      <c r="E1473" s="61">
        <v>0</v>
      </c>
      <c r="F1473" s="61">
        <v>0</v>
      </c>
      <c r="G1473" s="59">
        <f t="shared" si="51"/>
        <v>54423.114000000001</v>
      </c>
      <c r="H1473" s="59">
        <f t="shared" si="52"/>
        <v>0</v>
      </c>
      <c r="I1473" s="60"/>
    </row>
    <row r="1474" spans="1:9" x14ac:dyDescent="0.2">
      <c r="A1474" s="73">
        <v>159</v>
      </c>
      <c r="B1474" s="61">
        <f>Obv!C18</f>
        <v>7</v>
      </c>
      <c r="C1474" s="61">
        <f>Obv!D18</f>
        <v>117036</v>
      </c>
      <c r="D1474" s="61">
        <v>0</v>
      </c>
      <c r="E1474" s="61">
        <v>0</v>
      </c>
      <c r="F1474" s="61">
        <v>0</v>
      </c>
      <c r="G1474" s="59">
        <f t="shared" si="51"/>
        <v>819.25200000000007</v>
      </c>
      <c r="H1474" s="59">
        <f t="shared" si="52"/>
        <v>0</v>
      </c>
      <c r="I1474" s="60"/>
    </row>
    <row r="1475" spans="1:9" x14ac:dyDescent="0.2">
      <c r="A1475" s="73">
        <v>159</v>
      </c>
      <c r="B1475" s="61">
        <f>Obv!C19</f>
        <v>8</v>
      </c>
      <c r="C1475" s="61">
        <f>Obv!D19</f>
        <v>305799</v>
      </c>
      <c r="D1475" s="61">
        <v>0</v>
      </c>
      <c r="E1475" s="61">
        <v>0</v>
      </c>
      <c r="F1475" s="61">
        <v>0</v>
      </c>
      <c r="G1475" s="59">
        <f t="shared" si="51"/>
        <v>2446.3919999999998</v>
      </c>
      <c r="H1475" s="59">
        <f t="shared" si="52"/>
        <v>0</v>
      </c>
      <c r="I1475" s="60"/>
    </row>
    <row r="1476" spans="1:9" x14ac:dyDescent="0.2">
      <c r="A1476" s="73">
        <v>159</v>
      </c>
      <c r="B1476" s="61">
        <f>Obv!C20</f>
        <v>9</v>
      </c>
      <c r="C1476" s="61">
        <f>Obv!D20</f>
        <v>1876777</v>
      </c>
      <c r="D1476" s="61">
        <v>0</v>
      </c>
      <c r="E1476" s="61">
        <v>0</v>
      </c>
      <c r="F1476" s="61">
        <v>0</v>
      </c>
      <c r="G1476" s="59">
        <f t="shared" si="51"/>
        <v>16890.992999999999</v>
      </c>
      <c r="H1476" s="59">
        <f t="shared" si="52"/>
        <v>0</v>
      </c>
      <c r="I1476" s="60"/>
    </row>
    <row r="1477" spans="1:9" x14ac:dyDescent="0.2">
      <c r="A1477" s="73">
        <v>159</v>
      </c>
      <c r="B1477" s="61">
        <f>Obv!C21</f>
        <v>10</v>
      </c>
      <c r="C1477" s="61">
        <f>Obv!D21</f>
        <v>164974</v>
      </c>
      <c r="D1477" s="61">
        <v>0</v>
      </c>
      <c r="E1477" s="61">
        <v>0</v>
      </c>
      <c r="F1477" s="61">
        <v>0</v>
      </c>
      <c r="G1477" s="59">
        <f t="shared" si="51"/>
        <v>1649.74</v>
      </c>
      <c r="H1477" s="59">
        <f t="shared" si="52"/>
        <v>0</v>
      </c>
      <c r="I1477" s="60"/>
    </row>
    <row r="1478" spans="1:9" x14ac:dyDescent="0.2">
      <c r="A1478" s="73">
        <v>159</v>
      </c>
      <c r="B1478" s="61">
        <f>Obv!C22</f>
        <v>11</v>
      </c>
      <c r="C1478" s="61">
        <f>Obv!D22</f>
        <v>4899555</v>
      </c>
      <c r="D1478" s="61">
        <v>0</v>
      </c>
      <c r="E1478" s="61">
        <v>0</v>
      </c>
      <c r="F1478" s="61">
        <v>0</v>
      </c>
      <c r="G1478" s="59">
        <f t="shared" si="51"/>
        <v>53895.104999999996</v>
      </c>
      <c r="H1478" s="59">
        <f t="shared" si="52"/>
        <v>0</v>
      </c>
      <c r="I1478" s="60"/>
    </row>
    <row r="1479" spans="1:9" x14ac:dyDescent="0.2">
      <c r="A1479" s="73">
        <v>159</v>
      </c>
      <c r="B1479" s="61">
        <f>Obv!C23</f>
        <v>12</v>
      </c>
      <c r="C1479" s="61">
        <f>Obv!D23</f>
        <v>5870952</v>
      </c>
      <c r="D1479" s="61">
        <v>0</v>
      </c>
      <c r="E1479" s="61">
        <v>0</v>
      </c>
      <c r="F1479" s="61">
        <v>0</v>
      </c>
      <c r="G1479" s="59">
        <f t="shared" si="51"/>
        <v>70451.423999999999</v>
      </c>
      <c r="H1479" s="59">
        <f t="shared" si="52"/>
        <v>0</v>
      </c>
      <c r="I1479" s="60"/>
    </row>
    <row r="1480" spans="1:9" x14ac:dyDescent="0.2">
      <c r="A1480" s="73">
        <v>159</v>
      </c>
      <c r="B1480" s="61">
        <f>Obv!C24</f>
        <v>13</v>
      </c>
      <c r="C1480" s="61">
        <f>Obv!D24</f>
        <v>2487080</v>
      </c>
      <c r="D1480" s="61">
        <v>0</v>
      </c>
      <c r="E1480" s="61">
        <v>0</v>
      </c>
      <c r="F1480" s="61">
        <v>0</v>
      </c>
      <c r="G1480" s="59">
        <f t="shared" si="51"/>
        <v>32332.039999999997</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2487080</v>
      </c>
      <c r="D1484" s="61">
        <v>0</v>
      </c>
      <c r="E1484" s="61">
        <v>0</v>
      </c>
      <c r="F1484" s="61">
        <v>0</v>
      </c>
      <c r="G1484" s="59">
        <f t="shared" si="51"/>
        <v>42280.36</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29190275</v>
      </c>
      <c r="D1486" s="61">
        <v>0</v>
      </c>
      <c r="E1486" s="61">
        <v>0</v>
      </c>
      <c r="F1486" s="61">
        <v>0</v>
      </c>
      <c r="G1486" s="59">
        <f t="shared" si="51"/>
        <v>554615.22499999998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19313623</v>
      </c>
      <c r="D1488" s="61">
        <v>0</v>
      </c>
      <c r="E1488" s="61">
        <v>0</v>
      </c>
      <c r="F1488" s="61">
        <v>0</v>
      </c>
      <c r="G1488" s="59">
        <f t="shared" si="51"/>
        <v>405586.08300000004</v>
      </c>
      <c r="H1488" s="59">
        <f t="shared" si="52"/>
        <v>0</v>
      </c>
      <c r="I1488" s="60"/>
    </row>
    <row r="1489" spans="1:9" x14ac:dyDescent="0.2">
      <c r="A1489" s="73">
        <v>159</v>
      </c>
      <c r="B1489" s="61">
        <f>Obv!C33</f>
        <v>22</v>
      </c>
      <c r="C1489" s="61">
        <f>Obv!D33</f>
        <v>2942899</v>
      </c>
      <c r="D1489" s="61">
        <v>0</v>
      </c>
      <c r="E1489" s="61">
        <v>0</v>
      </c>
      <c r="F1489" s="61">
        <v>0</v>
      </c>
      <c r="G1489" s="59">
        <f t="shared" si="51"/>
        <v>64743.777999999998</v>
      </c>
      <c r="H1489" s="59">
        <f t="shared" si="52"/>
        <v>0</v>
      </c>
      <c r="I1489" s="60"/>
    </row>
    <row r="1490" spans="1:9" x14ac:dyDescent="0.2">
      <c r="A1490" s="73">
        <v>159</v>
      </c>
      <c r="B1490" s="61">
        <f>Obv!C34</f>
        <v>23</v>
      </c>
      <c r="C1490" s="61">
        <f>Obv!D34</f>
        <v>9174605</v>
      </c>
      <c r="D1490" s="61">
        <v>0</v>
      </c>
      <c r="E1490" s="61">
        <v>0</v>
      </c>
      <c r="F1490" s="61">
        <v>0</v>
      </c>
      <c r="G1490" s="59">
        <f t="shared" si="51"/>
        <v>211015.91500000001</v>
      </c>
      <c r="H1490" s="59">
        <f t="shared" si="52"/>
        <v>0</v>
      </c>
      <c r="I1490" s="60"/>
    </row>
    <row r="1491" spans="1:9" x14ac:dyDescent="0.2">
      <c r="A1491" s="73">
        <v>159</v>
      </c>
      <c r="B1491" s="61">
        <f>Obv!C35</f>
        <v>24</v>
      </c>
      <c r="C1491" s="61">
        <f>Obv!D35</f>
        <v>114679</v>
      </c>
      <c r="D1491" s="61">
        <v>0</v>
      </c>
      <c r="E1491" s="61">
        <v>0</v>
      </c>
      <c r="F1491" s="61">
        <v>0</v>
      </c>
      <c r="G1491" s="59">
        <f t="shared" si="51"/>
        <v>2752.2960000000003</v>
      </c>
      <c r="H1491" s="59">
        <f t="shared" si="52"/>
        <v>0</v>
      </c>
      <c r="I1491" s="60"/>
    </row>
    <row r="1492" spans="1:9" x14ac:dyDescent="0.2">
      <c r="A1492" s="73">
        <v>159</v>
      </c>
      <c r="B1492" s="61">
        <f>Obv!C36</f>
        <v>25</v>
      </c>
      <c r="C1492" s="61">
        <f>Obv!D36</f>
        <v>301879</v>
      </c>
      <c r="D1492" s="61">
        <v>0</v>
      </c>
      <c r="E1492" s="61">
        <v>0</v>
      </c>
      <c r="F1492" s="61">
        <v>0</v>
      </c>
      <c r="G1492" s="59">
        <f t="shared" si="51"/>
        <v>7546.9750000000004</v>
      </c>
      <c r="H1492" s="59">
        <f t="shared" si="52"/>
        <v>0</v>
      </c>
      <c r="I1492" s="60"/>
    </row>
    <row r="1493" spans="1:9" x14ac:dyDescent="0.2">
      <c r="A1493" s="73">
        <v>159</v>
      </c>
      <c r="B1493" s="61">
        <f>Obv!C37</f>
        <v>26</v>
      </c>
      <c r="C1493" s="61">
        <f>Obv!D37</f>
        <v>1866174</v>
      </c>
      <c r="D1493" s="61">
        <v>0</v>
      </c>
      <c r="E1493" s="61">
        <v>0</v>
      </c>
      <c r="F1493" s="61">
        <v>0</v>
      </c>
      <c r="G1493" s="59">
        <f t="shared" si="51"/>
        <v>48520.523999999998</v>
      </c>
      <c r="H1493" s="59">
        <f t="shared" si="52"/>
        <v>0</v>
      </c>
      <c r="I1493" s="60"/>
    </row>
    <row r="1494" spans="1:9" x14ac:dyDescent="0.2">
      <c r="A1494" s="73">
        <v>159</v>
      </c>
      <c r="B1494" s="61">
        <f>Obv!C38</f>
        <v>27</v>
      </c>
      <c r="C1494" s="61">
        <f>Obv!D38</f>
        <v>345555</v>
      </c>
      <c r="D1494" s="61">
        <v>0</v>
      </c>
      <c r="E1494" s="61">
        <v>0</v>
      </c>
      <c r="F1494" s="61">
        <v>0</v>
      </c>
      <c r="G1494" s="59">
        <f t="shared" si="51"/>
        <v>9329.9850000000006</v>
      </c>
      <c r="H1494" s="59">
        <f t="shared" si="52"/>
        <v>0</v>
      </c>
      <c r="I1494" s="60"/>
    </row>
    <row r="1495" spans="1:9" x14ac:dyDescent="0.2">
      <c r="A1495" s="73">
        <v>159</v>
      </c>
      <c r="B1495" s="61">
        <f>Obv!C39</f>
        <v>28</v>
      </c>
      <c r="C1495" s="61">
        <f>Obv!D39</f>
        <v>4567832</v>
      </c>
      <c r="D1495" s="61">
        <v>0</v>
      </c>
      <c r="E1495" s="61">
        <v>0</v>
      </c>
      <c r="F1495" s="61">
        <v>0</v>
      </c>
      <c r="G1495" s="59">
        <f t="shared" si="51"/>
        <v>127899.296</v>
      </c>
      <c r="H1495" s="59">
        <f t="shared" si="52"/>
        <v>0</v>
      </c>
      <c r="I1495" s="60"/>
    </row>
    <row r="1496" spans="1:9" x14ac:dyDescent="0.2">
      <c r="A1496" s="73">
        <v>159</v>
      </c>
      <c r="B1496" s="61">
        <f>Obv!C40</f>
        <v>29</v>
      </c>
      <c r="C1496" s="61">
        <f>Obv!D40</f>
        <v>6850217</v>
      </c>
      <c r="D1496" s="61">
        <v>0</v>
      </c>
      <c r="E1496" s="61">
        <v>0</v>
      </c>
      <c r="F1496" s="61">
        <v>0</v>
      </c>
      <c r="G1496" s="59">
        <f t="shared" si="51"/>
        <v>198656.29300000001</v>
      </c>
      <c r="H1496" s="59">
        <f t="shared" si="52"/>
        <v>0</v>
      </c>
      <c r="I1496" s="60"/>
    </row>
    <row r="1497" spans="1:9" x14ac:dyDescent="0.2">
      <c r="A1497" s="73">
        <v>159</v>
      </c>
      <c r="B1497" s="61">
        <f>Obv!C41</f>
        <v>30</v>
      </c>
      <c r="C1497" s="61">
        <f>Obv!D41</f>
        <v>3026435</v>
      </c>
      <c r="D1497" s="61">
        <v>0</v>
      </c>
      <c r="E1497" s="61">
        <v>0</v>
      </c>
      <c r="F1497" s="61">
        <v>0</v>
      </c>
      <c r="G1497" s="59">
        <f t="shared" si="51"/>
        <v>90793.05</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3026435</v>
      </c>
      <c r="D1501" s="61">
        <v>0</v>
      </c>
      <c r="E1501" s="61">
        <v>0</v>
      </c>
      <c r="F1501" s="61">
        <v>0</v>
      </c>
      <c r="G1501" s="59">
        <f t="shared" si="53"/>
        <v>102898.79000000001</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3091697</v>
      </c>
      <c r="D1503" s="61">
        <v>0</v>
      </c>
      <c r="E1503" s="61">
        <v>0</v>
      </c>
      <c r="F1503" s="61">
        <v>0</v>
      </c>
      <c r="G1503" s="59">
        <f t="shared" si="53"/>
        <v>111301.09199999999</v>
      </c>
      <c r="H1503" s="59">
        <f t="shared" si="54"/>
        <v>0</v>
      </c>
      <c r="I1503" s="60"/>
    </row>
    <row r="1504" spans="1:9" x14ac:dyDescent="0.2">
      <c r="A1504" s="73">
        <v>159</v>
      </c>
      <c r="B1504" s="61">
        <f>Obv!C48</f>
        <v>37</v>
      </c>
      <c r="C1504" s="61">
        <f>Obv!D48</f>
        <v>111368</v>
      </c>
      <c r="D1504" s="61">
        <v>0</v>
      </c>
      <c r="E1504" s="61">
        <v>0</v>
      </c>
      <c r="F1504" s="61">
        <v>0</v>
      </c>
      <c r="G1504" s="59">
        <f t="shared" si="53"/>
        <v>4120.616</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111368</v>
      </c>
      <c r="D1510" s="61">
        <v>0</v>
      </c>
      <c r="E1510" s="61">
        <v>0</v>
      </c>
      <c r="F1510" s="61">
        <v>0</v>
      </c>
      <c r="G1510" s="59">
        <f t="shared" si="53"/>
        <v>4788.8239999999996</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40619</v>
      </c>
      <c r="D1516" s="61">
        <v>0</v>
      </c>
      <c r="E1516" s="61">
        <v>0</v>
      </c>
      <c r="F1516" s="61">
        <v>0</v>
      </c>
      <c r="G1516" s="59">
        <f t="shared" si="53"/>
        <v>1990.3310000000001</v>
      </c>
      <c r="H1516" s="59">
        <f t="shared" si="54"/>
        <v>0</v>
      </c>
      <c r="I1516" s="60"/>
    </row>
    <row r="1517" spans="1:9" x14ac:dyDescent="0.2">
      <c r="A1517" s="73">
        <v>159</v>
      </c>
      <c r="B1517" s="61">
        <f>Obv!C61</f>
        <v>50</v>
      </c>
      <c r="C1517" s="61">
        <f>Obv!D61</f>
        <v>40619</v>
      </c>
      <c r="D1517" s="61">
        <v>0</v>
      </c>
      <c r="E1517" s="61">
        <v>0</v>
      </c>
      <c r="F1517" s="61">
        <v>0</v>
      </c>
      <c r="G1517" s="59">
        <f t="shared" si="53"/>
        <v>2030.95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57660</v>
      </c>
      <c r="D1531" s="61">
        <v>0</v>
      </c>
      <c r="E1531" s="61">
        <v>0</v>
      </c>
      <c r="F1531" s="61">
        <v>0</v>
      </c>
      <c r="G1531" s="59">
        <f t="shared" si="53"/>
        <v>3690.2400000000002</v>
      </c>
      <c r="H1531" s="59">
        <f t="shared" si="54"/>
        <v>0</v>
      </c>
      <c r="I1531" s="60"/>
    </row>
    <row r="1532" spans="1:9" x14ac:dyDescent="0.2">
      <c r="A1532" s="73">
        <v>159</v>
      </c>
      <c r="B1532" s="61">
        <f>Obv!C76</f>
        <v>65</v>
      </c>
      <c r="C1532" s="61">
        <f>Obv!D76</f>
        <v>57660</v>
      </c>
      <c r="D1532" s="61">
        <v>0</v>
      </c>
      <c r="E1532" s="61">
        <v>0</v>
      </c>
      <c r="F1532" s="61">
        <v>0</v>
      </c>
      <c r="G1532" s="59">
        <f t="shared" ref="G1532:G1561" si="55">B1532/1000*C1532</f>
        <v>3747.9</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13089</v>
      </c>
      <c r="D1541" s="61">
        <v>0</v>
      </c>
      <c r="E1541" s="61">
        <v>0</v>
      </c>
      <c r="F1541" s="61">
        <v>0</v>
      </c>
      <c r="G1541" s="59">
        <f t="shared" si="55"/>
        <v>968.5859999999999</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13089</v>
      </c>
      <c r="D1545" s="61">
        <v>0</v>
      </c>
      <c r="E1545" s="61">
        <v>0</v>
      </c>
      <c r="F1545" s="61">
        <v>0</v>
      </c>
      <c r="G1545" s="59">
        <f t="shared" si="55"/>
        <v>1020.942</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2980329</v>
      </c>
      <c r="D1557" s="61">
        <v>0</v>
      </c>
      <c r="E1557" s="61">
        <v>0</v>
      </c>
      <c r="F1557" s="61">
        <v>0</v>
      </c>
      <c r="G1557" s="59">
        <f t="shared" si="55"/>
        <v>268229.61</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1213477</v>
      </c>
      <c r="D1559" s="61">
        <v>0</v>
      </c>
      <c r="E1559" s="61">
        <v>0</v>
      </c>
      <c r="F1559" s="61">
        <v>0</v>
      </c>
      <c r="G1559" s="59">
        <f t="shared" si="55"/>
        <v>111639.88399999999</v>
      </c>
      <c r="H1559" s="59">
        <f t="shared" si="56"/>
        <v>0</v>
      </c>
      <c r="I1559" s="60"/>
    </row>
    <row r="1560" spans="1:9" x14ac:dyDescent="0.2">
      <c r="A1560" s="73">
        <v>159</v>
      </c>
      <c r="B1560" s="61">
        <f>Obv!C104</f>
        <v>93</v>
      </c>
      <c r="C1560" s="61">
        <f>Obv!D104</f>
        <v>306207</v>
      </c>
      <c r="D1560" s="61">
        <v>0</v>
      </c>
      <c r="E1560" s="61">
        <v>0</v>
      </c>
      <c r="F1560" s="61">
        <v>0</v>
      </c>
      <c r="G1560" s="59">
        <f t="shared" si="55"/>
        <v>28477.251</v>
      </c>
      <c r="H1560" s="59">
        <f t="shared" si="56"/>
        <v>0</v>
      </c>
      <c r="I1560" s="60"/>
    </row>
    <row r="1561" spans="1:9" x14ac:dyDescent="0.2">
      <c r="A1561" s="74">
        <v>159</v>
      </c>
      <c r="B1561" s="71">
        <f>Obv!C105</f>
        <v>94</v>
      </c>
      <c r="C1561" s="71">
        <f>Obv!D105</f>
        <v>1460645</v>
      </c>
      <c r="D1561" s="71">
        <v>0</v>
      </c>
      <c r="E1561" s="71">
        <v>0</v>
      </c>
      <c r="F1561" s="71">
        <v>0</v>
      </c>
      <c r="G1561" s="68">
        <f t="shared" si="55"/>
        <v>137300.63</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14</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35468</v>
      </c>
      <c r="C6" s="12"/>
      <c r="D6" s="401" t="s">
        <v>3128</v>
      </c>
      <c r="E6" s="402"/>
      <c r="F6" s="15" t="s">
        <v>237</v>
      </c>
      <c r="G6" s="12"/>
      <c r="H6" s="12"/>
      <c r="I6" s="12"/>
      <c r="J6" s="409">
        <f>SUM(Skriveni!G2:G1561)</f>
        <v>870129735.79000032</v>
      </c>
      <c r="K6" s="409"/>
    </row>
    <row r="7" spans="1:11" ht="3" customHeight="1" x14ac:dyDescent="0.2">
      <c r="A7" s="12"/>
      <c r="B7" s="12"/>
      <c r="C7" s="12"/>
      <c r="D7" s="12"/>
      <c r="E7" s="12"/>
      <c r="F7" s="12"/>
      <c r="G7" s="12"/>
      <c r="H7" s="12"/>
      <c r="I7" s="12"/>
      <c r="J7" s="12"/>
      <c r="K7" s="12"/>
    </row>
    <row r="8" spans="1:11" ht="15" customHeight="1" x14ac:dyDescent="0.2">
      <c r="A8" s="22" t="s">
        <v>3125</v>
      </c>
      <c r="B8" s="27">
        <v>2547708</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31431</v>
      </c>
      <c r="C12" s="398" t="s">
        <v>318</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64176613943</v>
      </c>
    </row>
    <row r="15" spans="1:11" ht="3" customHeight="1" x14ac:dyDescent="0.2">
      <c r="A15" s="12"/>
      <c r="B15" s="12"/>
      <c r="C15" s="12"/>
      <c r="D15" s="12"/>
      <c r="E15" s="12"/>
      <c r="F15" s="12"/>
      <c r="G15" s="12"/>
      <c r="H15" s="12"/>
      <c r="I15" s="12"/>
      <c r="J15" s="12"/>
      <c r="K15" s="12"/>
    </row>
    <row r="16" spans="1:11" ht="15" customHeight="1" x14ac:dyDescent="0.2">
      <c r="A16" s="22" t="s">
        <v>3130</v>
      </c>
      <c r="B16" s="14">
        <v>22</v>
      </c>
      <c r="C16" s="351" t="str">
        <f>IF(B16&gt;0,LOOKUP(B16,A66:A74,B66:B74),"Razina nije upisana")</f>
        <v>Proračun jedinice lokalne i područne (regionalne) samouprave</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8411</v>
      </c>
      <c r="C18" s="351" t="str">
        <f xml:space="preserve"> IF(B18&gt;0,LOOKUP(B18,Sifre!A255:A869,Sifre!B255:B869),"Djelatnost nije upisana")</f>
        <v>Opće djelatnosti javne uprave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65</v>
      </c>
      <c r="C22" s="351" t="str">
        <f>IF(B22&gt;0, "Županija: " &amp; LOOKUP(H2,A83:A103,B83:B103) &amp; ", grad/općina: " &amp; LOOKUP(B22,A107:A663,B107:B663),"Šifra grada/općine nije upisana")</f>
        <v>Županija: OSIJEČKO-BARANJSKA, grad/općina: ČEPIN</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4299</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17802372</v>
      </c>
      <c r="K39" s="114">
        <f>PRRAS!E12</f>
        <v>26007392</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14800559</v>
      </c>
      <c r="K40" s="117">
        <f>PRRAS!E159</f>
        <v>17875455</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258291</v>
      </c>
      <c r="K41" s="117">
        <f>PRRAS!E648</f>
        <v>2048049</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37342812</v>
      </c>
      <c r="K43" s="114">
        <f>Bil!E13</f>
        <v>62231343</v>
      </c>
    </row>
    <row r="44" spans="1:11" ht="12.95" customHeight="1" x14ac:dyDescent="0.2">
      <c r="A44" s="363"/>
      <c r="B44" s="366" t="str">
        <f>Bil!B74</f>
        <v>Financijska imovina (AOP 064+073+081+112+128+140+157+158)</v>
      </c>
      <c r="C44" s="367"/>
      <c r="D44" s="367"/>
      <c r="E44" s="367"/>
      <c r="F44" s="367"/>
      <c r="G44" s="367"/>
      <c r="H44" s="367"/>
      <c r="I44" s="115">
        <f>Bil!C74</f>
        <v>63</v>
      </c>
      <c r="J44" s="116">
        <f>Bil!D74</f>
        <v>47664185</v>
      </c>
      <c r="K44" s="117">
        <f>Bil!E74</f>
        <v>45783048</v>
      </c>
    </row>
    <row r="45" spans="1:11" ht="12.95" customHeight="1" x14ac:dyDescent="0.2">
      <c r="A45" s="363"/>
      <c r="B45" s="366" t="str">
        <f>Bil!B174</f>
        <v xml:space="preserve">Obveze (AOP 164+175+176+192+220) </v>
      </c>
      <c r="C45" s="367"/>
      <c r="D45" s="367"/>
      <c r="E45" s="367"/>
      <c r="F45" s="367"/>
      <c r="G45" s="367"/>
      <c r="H45" s="367"/>
      <c r="I45" s="115">
        <f>Bil!C174</f>
        <v>163</v>
      </c>
      <c r="J45" s="116">
        <f>Bil!D174</f>
        <v>8633892</v>
      </c>
      <c r="K45" s="117">
        <f>Bil!E174</f>
        <v>4554428</v>
      </c>
    </row>
    <row r="46" spans="1:11" ht="12.95" customHeight="1" x14ac:dyDescent="0.2">
      <c r="A46" s="364"/>
      <c r="B46" s="369" t="str">
        <f>Bil!B234</f>
        <v>Vlastiti izvori (224 + 232 - 236 + 240 do 242)</v>
      </c>
      <c r="C46" s="370"/>
      <c r="D46" s="370"/>
      <c r="E46" s="370"/>
      <c r="F46" s="370"/>
      <c r="G46" s="370"/>
      <c r="H46" s="370"/>
      <c r="I46" s="118">
        <f>Bil!C234</f>
        <v>223</v>
      </c>
      <c r="J46" s="119">
        <f>Bil!D234</f>
        <v>76373104</v>
      </c>
      <c r="K46" s="120">
        <f>Bil!E234</f>
        <v>103459962</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4743579</v>
      </c>
      <c r="K47" s="114">
        <f>RasF!E12</f>
        <v>4656673</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7347907</v>
      </c>
      <c r="K48" s="117">
        <f>RasF!E42</f>
        <v>4290163</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340956</v>
      </c>
      <c r="K49" s="117">
        <f>RasF!E95</f>
        <v>310554</v>
      </c>
    </row>
    <row r="50" spans="1:11" ht="12.95" customHeight="1" x14ac:dyDescent="0.2">
      <c r="A50" s="363"/>
      <c r="B50" s="366" t="str">
        <f>RasF!B121</f>
        <v>Obrazovanje (AOP 111+114+117+118+121 do 124)</v>
      </c>
      <c r="C50" s="366"/>
      <c r="D50" s="366"/>
      <c r="E50" s="366"/>
      <c r="F50" s="366"/>
      <c r="G50" s="366"/>
      <c r="H50" s="366"/>
      <c r="I50" s="115">
        <f>RasF!C121</f>
        <v>110</v>
      </c>
      <c r="J50" s="116">
        <f>RasF!D121</f>
        <v>1193149</v>
      </c>
      <c r="K50" s="117">
        <f>RasF!E121</f>
        <v>1431574</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20057424</v>
      </c>
      <c r="K51" s="120">
        <f>RasF!E148</f>
        <v>23536862</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22360300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4508989</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3091697</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111368</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2980329</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242" activePane="bottomLeft" state="frozen"/>
      <selection pane="bottomLeft" activeCell="D298" sqref="D29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35468</v>
      </c>
      <c r="C4" s="429"/>
      <c r="D4" s="429"/>
      <c r="E4" s="430">
        <f>SUM(Skriveni!G2:G976)</f>
        <v>425152314.77899992</v>
      </c>
      <c r="F4" s="431"/>
    </row>
    <row r="5" spans="1:7" s="23" customFormat="1" ht="15" customHeight="1" x14ac:dyDescent="0.2">
      <c r="B5" s="428" t="str">
        <f>"Naziv: "&amp;IF(RefStr!B10&lt;&gt;"",RefStr!B10,"_______________________________________")</f>
        <v>Naziv: OPĆINA ČEPIN</v>
      </c>
      <c r="C5" s="429"/>
      <c r="D5" s="429"/>
      <c r="E5" s="432" t="s">
        <v>7</v>
      </c>
      <c r="F5" s="432"/>
    </row>
    <row r="6" spans="1:7" s="23" customFormat="1" ht="15" customHeight="1" x14ac:dyDescent="0.2">
      <c r="A6" s="24"/>
      <c r="B6" s="426" t="str">
        <f xml:space="preserve"> "Razina: " &amp; RefStr!B16 &amp; ", Razdjel: " &amp; TEXT(INT(VALUE(RefStr!B20)), "000")</f>
        <v>Razina: 22, Razdjel: 000</v>
      </c>
      <c r="C6" s="427"/>
      <c r="D6" s="427"/>
      <c r="E6" s="427"/>
      <c r="F6" s="427"/>
    </row>
    <row r="7" spans="1:7" s="23" customFormat="1" ht="15" customHeight="1" x14ac:dyDescent="0.2">
      <c r="A7" s="24"/>
      <c r="B7" s="426" t="str">
        <f>"Djelatnost: " &amp; RefStr!B18 &amp; " " &amp; RefStr!C18</f>
        <v>Djelatnost: 8411 Opće djelatnosti javne uprave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17802372</v>
      </c>
      <c r="E12" s="147">
        <f>E13+E50+E56+E85+E116+E134+E141+E147</f>
        <v>26007392</v>
      </c>
      <c r="F12" s="148">
        <f>IF(D12&lt;&gt;0,IF(E12/D12&gt;=100,"&gt;&gt;100",E12/D12*100),"-")</f>
        <v>146.08947616643445</v>
      </c>
    </row>
    <row r="13" spans="1:7" s="8" customFormat="1" x14ac:dyDescent="0.2">
      <c r="A13" s="145">
        <v>61</v>
      </c>
      <c r="B13" s="146" t="s">
        <v>3557</v>
      </c>
      <c r="C13" s="345">
        <v>2</v>
      </c>
      <c r="D13" s="147">
        <f>D14+D23+D29+D35+D43+D46</f>
        <v>8225042</v>
      </c>
      <c r="E13" s="147">
        <f>E14+E23+E29+E35+E43+E46</f>
        <v>18556296</v>
      </c>
      <c r="F13" s="148">
        <f>IF(D13&lt;&gt;0,IF(E13/D13&gt;=100,"&gt;&gt;100",E13/D13*100),"-")</f>
        <v>225.60730996875154</v>
      </c>
    </row>
    <row r="14" spans="1:7" s="8" customFormat="1" x14ac:dyDescent="0.2">
      <c r="A14" s="145">
        <v>611</v>
      </c>
      <c r="B14" s="146" t="s">
        <v>1639</v>
      </c>
      <c r="C14" s="345">
        <v>3</v>
      </c>
      <c r="D14" s="147">
        <f>SUM(D15:D20)-D21-D22</f>
        <v>7767005</v>
      </c>
      <c r="E14" s="147">
        <f>SUM(E15:E20)-E21-E22</f>
        <v>16489734</v>
      </c>
      <c r="F14" s="148">
        <f t="shared" ref="F14:F77" si="0">IF(D14&lt;&gt;0,IF(E14/D14&gt;=100,"&gt;&gt;100",E14/D14*100),"-")</f>
        <v>212.30492319755169</v>
      </c>
    </row>
    <row r="15" spans="1:7" s="8" customFormat="1" x14ac:dyDescent="0.2">
      <c r="A15" s="145">
        <v>6111</v>
      </c>
      <c r="B15" s="146" t="s">
        <v>3803</v>
      </c>
      <c r="C15" s="345">
        <v>4</v>
      </c>
      <c r="D15" s="149">
        <v>7213199</v>
      </c>
      <c r="E15" s="149">
        <v>15345074</v>
      </c>
      <c r="F15" s="148">
        <f t="shared" si="0"/>
        <v>212.73604124882732</v>
      </c>
    </row>
    <row r="16" spans="1:7" s="8" customFormat="1" x14ac:dyDescent="0.2">
      <c r="A16" s="145">
        <v>6112</v>
      </c>
      <c r="B16" s="146" t="s">
        <v>544</v>
      </c>
      <c r="C16" s="345">
        <v>5</v>
      </c>
      <c r="D16" s="149">
        <v>984459</v>
      </c>
      <c r="E16" s="149">
        <v>1126044</v>
      </c>
      <c r="F16" s="148">
        <f t="shared" si="0"/>
        <v>114.38201083031392</v>
      </c>
    </row>
    <row r="17" spans="1:6" s="8" customFormat="1" x14ac:dyDescent="0.2">
      <c r="A17" s="145">
        <v>6113</v>
      </c>
      <c r="B17" s="146" t="s">
        <v>1638</v>
      </c>
      <c r="C17" s="345">
        <v>6</v>
      </c>
      <c r="D17" s="149">
        <v>262195</v>
      </c>
      <c r="E17" s="149">
        <v>299000</v>
      </c>
      <c r="F17" s="148">
        <f t="shared" si="0"/>
        <v>114.03726234291271</v>
      </c>
    </row>
    <row r="18" spans="1:6" s="8" customFormat="1" x14ac:dyDescent="0.2">
      <c r="A18" s="145">
        <v>6114</v>
      </c>
      <c r="B18" s="146" t="s">
        <v>610</v>
      </c>
      <c r="C18" s="345">
        <v>7</v>
      </c>
      <c r="D18" s="149">
        <v>102007</v>
      </c>
      <c r="E18" s="149">
        <v>246065</v>
      </c>
      <c r="F18" s="148">
        <f t="shared" si="0"/>
        <v>241.223641514798</v>
      </c>
    </row>
    <row r="19" spans="1:6" s="8" customFormat="1" x14ac:dyDescent="0.2">
      <c r="A19" s="145">
        <v>6115</v>
      </c>
      <c r="B19" s="146" t="s">
        <v>611</v>
      </c>
      <c r="C19" s="345">
        <v>8</v>
      </c>
      <c r="D19" s="149">
        <v>367087</v>
      </c>
      <c r="E19" s="149">
        <v>344202</v>
      </c>
      <c r="F19" s="148">
        <f t="shared" si="0"/>
        <v>93.765783043256775</v>
      </c>
    </row>
    <row r="20" spans="1:6" s="8" customFormat="1" x14ac:dyDescent="0.2">
      <c r="A20" s="145">
        <v>6116</v>
      </c>
      <c r="B20" s="146" t="s">
        <v>612</v>
      </c>
      <c r="C20" s="345">
        <v>9</v>
      </c>
      <c r="D20" s="149">
        <v>437</v>
      </c>
      <c r="E20" s="149">
        <v>0</v>
      </c>
      <c r="F20" s="148">
        <f t="shared" si="0"/>
        <v>0</v>
      </c>
    </row>
    <row r="21" spans="1:6" s="8" customFormat="1" x14ac:dyDescent="0.2">
      <c r="A21" s="145">
        <v>6117</v>
      </c>
      <c r="B21" s="146" t="s">
        <v>613</v>
      </c>
      <c r="C21" s="345">
        <v>10</v>
      </c>
      <c r="D21" s="149">
        <v>1162379</v>
      </c>
      <c r="E21" s="149">
        <v>870651</v>
      </c>
      <c r="F21" s="148">
        <f t="shared" si="0"/>
        <v>74.902505981267737</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331332</v>
      </c>
      <c r="E29" s="147">
        <f>SUM(E30:E34)</f>
        <v>1942822</v>
      </c>
      <c r="F29" s="150">
        <f t="shared" si="0"/>
        <v>586.36714835874591</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v>331332</v>
      </c>
      <c r="E33" s="149">
        <v>1942822</v>
      </c>
      <c r="F33" s="148">
        <f t="shared" si="0"/>
        <v>586.36714835874591</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126705</v>
      </c>
      <c r="E35" s="147">
        <f>SUM(E36:E42)</f>
        <v>123740</v>
      </c>
      <c r="F35" s="150">
        <f t="shared" si="0"/>
        <v>97.659918708811816</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v>101795</v>
      </c>
      <c r="E37" s="149">
        <v>120042</v>
      </c>
      <c r="F37" s="148">
        <f t="shared" si="0"/>
        <v>117.92524190775578</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v>24910</v>
      </c>
      <c r="E39" s="149">
        <v>3698</v>
      </c>
      <c r="F39" s="148">
        <f t="shared" si="0"/>
        <v>14.845443596949018</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2734729</v>
      </c>
      <c r="E56" s="147">
        <f>E57+E60+E65+E68+E71+E74+E77+E80</f>
        <v>1937931</v>
      </c>
      <c r="F56" s="150">
        <f t="shared" si="0"/>
        <v>70.86373092178421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666983</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v>0</v>
      </c>
      <c r="E63" s="149">
        <v>107735</v>
      </c>
      <c r="F63" s="148" t="str">
        <f t="shared" si="0"/>
        <v>-</v>
      </c>
    </row>
    <row r="64" spans="1:6" s="8" customFormat="1" x14ac:dyDescent="0.2">
      <c r="A64" s="145">
        <v>6324</v>
      </c>
      <c r="B64" s="146" t="s">
        <v>1844</v>
      </c>
      <c r="C64" s="345">
        <v>53</v>
      </c>
      <c r="D64" s="149">
        <v>0</v>
      </c>
      <c r="E64" s="149">
        <v>559248</v>
      </c>
      <c r="F64" s="148" t="str">
        <f t="shared" si="0"/>
        <v>-</v>
      </c>
    </row>
    <row r="65" spans="1:6" s="8" customFormat="1" x14ac:dyDescent="0.2">
      <c r="A65" s="145">
        <v>633</v>
      </c>
      <c r="B65" s="146" t="s">
        <v>915</v>
      </c>
      <c r="C65" s="345">
        <v>54</v>
      </c>
      <c r="D65" s="147">
        <f>SUM(D66:D67)</f>
        <v>2443412</v>
      </c>
      <c r="E65" s="147">
        <f>SUM(E66:E67)</f>
        <v>987605</v>
      </c>
      <c r="F65" s="150">
        <f t="shared" si="0"/>
        <v>40.419094282912582</v>
      </c>
    </row>
    <row r="66" spans="1:6" s="8" customFormat="1" x14ac:dyDescent="0.2">
      <c r="A66" s="145">
        <v>6331</v>
      </c>
      <c r="B66" s="146" t="s">
        <v>3697</v>
      </c>
      <c r="C66" s="345">
        <v>55</v>
      </c>
      <c r="D66" s="149">
        <v>1780412</v>
      </c>
      <c r="E66" s="149">
        <v>487605</v>
      </c>
      <c r="F66" s="148">
        <f t="shared" si="0"/>
        <v>27.387200266005845</v>
      </c>
    </row>
    <row r="67" spans="1:6" s="8" customFormat="1" x14ac:dyDescent="0.2">
      <c r="A67" s="145">
        <v>6332</v>
      </c>
      <c r="B67" s="146" t="s">
        <v>3698</v>
      </c>
      <c r="C67" s="345">
        <v>56</v>
      </c>
      <c r="D67" s="149">
        <v>663000</v>
      </c>
      <c r="E67" s="149">
        <v>500000</v>
      </c>
      <c r="F67" s="148">
        <f t="shared" si="0"/>
        <v>75.41478129713424</v>
      </c>
    </row>
    <row r="68" spans="1:6" s="8" customFormat="1" x14ac:dyDescent="0.2">
      <c r="A68" s="145">
        <v>634</v>
      </c>
      <c r="B68" s="146" t="s">
        <v>916</v>
      </c>
      <c r="C68" s="345">
        <v>57</v>
      </c>
      <c r="D68" s="147">
        <f>SUM(D69:D70)</f>
        <v>291317</v>
      </c>
      <c r="E68" s="147">
        <f>SUM(E69:E70)</f>
        <v>283343</v>
      </c>
      <c r="F68" s="150">
        <f t="shared" si="0"/>
        <v>97.262775601835799</v>
      </c>
    </row>
    <row r="69" spans="1:6" s="8" customFormat="1" x14ac:dyDescent="0.2">
      <c r="A69" s="145">
        <v>6341</v>
      </c>
      <c r="B69" s="146" t="s">
        <v>3699</v>
      </c>
      <c r="C69" s="345">
        <v>58</v>
      </c>
      <c r="D69" s="149">
        <v>291317</v>
      </c>
      <c r="E69" s="149">
        <v>283343</v>
      </c>
      <c r="F69" s="148">
        <f t="shared" si="0"/>
        <v>97.262775601835799</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0</v>
      </c>
      <c r="E74" s="147">
        <f>SUM(E75:E76)</f>
        <v>0</v>
      </c>
      <c r="F74" s="150" t="str">
        <f t="shared" si="0"/>
        <v>-</v>
      </c>
    </row>
    <row r="75" spans="1:6" s="8" customFormat="1" x14ac:dyDescent="0.2">
      <c r="A75" s="145" t="s">
        <v>1142</v>
      </c>
      <c r="B75" s="146" t="s">
        <v>3980</v>
      </c>
      <c r="C75" s="345">
        <v>64</v>
      </c>
      <c r="D75" s="149"/>
      <c r="E75" s="149"/>
      <c r="F75" s="148" t="str">
        <f t="shared" si="0"/>
        <v>-</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3002989</v>
      </c>
      <c r="E85" s="147">
        <f>E86+E94+E101+E109</f>
        <v>2574354</v>
      </c>
      <c r="F85" s="150">
        <f t="shared" si="1"/>
        <v>85.726387942146971</v>
      </c>
    </row>
    <row r="86" spans="1:6" s="8" customFormat="1" x14ac:dyDescent="0.2">
      <c r="A86" s="145">
        <v>641</v>
      </c>
      <c r="B86" s="146" t="s">
        <v>929</v>
      </c>
      <c r="C86" s="345">
        <v>75</v>
      </c>
      <c r="D86" s="147">
        <f>SUM(D87:D93)</f>
        <v>8639</v>
      </c>
      <c r="E86" s="147">
        <f>SUM(E87:E93)</f>
        <v>56037</v>
      </c>
      <c r="F86" s="150">
        <f t="shared" si="1"/>
        <v>648.65146428984838</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1368</v>
      </c>
      <c r="E88" s="149">
        <v>740</v>
      </c>
      <c r="F88" s="148">
        <f t="shared" si="1"/>
        <v>54.093567251461991</v>
      </c>
    </row>
    <row r="89" spans="1:6" s="8" customFormat="1" x14ac:dyDescent="0.2">
      <c r="A89" s="145">
        <v>6414</v>
      </c>
      <c r="B89" s="146" t="s">
        <v>3157</v>
      </c>
      <c r="C89" s="345">
        <v>78</v>
      </c>
      <c r="D89" s="149">
        <v>6576</v>
      </c>
      <c r="E89" s="149">
        <v>53630</v>
      </c>
      <c r="F89" s="148">
        <f t="shared" si="1"/>
        <v>815.54136253041372</v>
      </c>
    </row>
    <row r="90" spans="1:6" s="8" customFormat="1" x14ac:dyDescent="0.2">
      <c r="A90" s="145">
        <v>6415</v>
      </c>
      <c r="B90" s="146" t="s">
        <v>4278</v>
      </c>
      <c r="C90" s="345">
        <v>79</v>
      </c>
      <c r="D90" s="149">
        <v>1</v>
      </c>
      <c r="E90" s="149">
        <v>0</v>
      </c>
      <c r="F90" s="148">
        <f t="shared" si="1"/>
        <v>0</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v>694</v>
      </c>
      <c r="E93" s="149">
        <v>1667</v>
      </c>
      <c r="F93" s="148">
        <f t="shared" si="1"/>
        <v>240.20172910662825</v>
      </c>
    </row>
    <row r="94" spans="1:6" s="8" customFormat="1" x14ac:dyDescent="0.2">
      <c r="A94" s="145">
        <v>642</v>
      </c>
      <c r="B94" s="146" t="s">
        <v>411</v>
      </c>
      <c r="C94" s="345">
        <v>83</v>
      </c>
      <c r="D94" s="147">
        <f>SUM(D95:D100)</f>
        <v>2994350</v>
      </c>
      <c r="E94" s="147">
        <f>SUM(E95:E100)</f>
        <v>2518317</v>
      </c>
      <c r="F94" s="150">
        <f t="shared" si="1"/>
        <v>84.102292651159686</v>
      </c>
    </row>
    <row r="95" spans="1:6" s="8" customFormat="1" x14ac:dyDescent="0.2">
      <c r="A95" s="145">
        <v>6421</v>
      </c>
      <c r="B95" s="146" t="s">
        <v>3713</v>
      </c>
      <c r="C95" s="345">
        <v>84</v>
      </c>
      <c r="D95" s="149">
        <v>525965</v>
      </c>
      <c r="E95" s="149">
        <v>323072</v>
      </c>
      <c r="F95" s="148">
        <f t="shared" si="1"/>
        <v>61.424619508902687</v>
      </c>
    </row>
    <row r="96" spans="1:6" s="8" customFormat="1" x14ac:dyDescent="0.2">
      <c r="A96" s="145">
        <v>6422</v>
      </c>
      <c r="B96" s="146" t="s">
        <v>1463</v>
      </c>
      <c r="C96" s="345">
        <v>85</v>
      </c>
      <c r="D96" s="149">
        <v>2309093</v>
      </c>
      <c r="E96" s="149">
        <v>2064648</v>
      </c>
      <c r="F96" s="148">
        <f t="shared" si="1"/>
        <v>89.413808798519597</v>
      </c>
    </row>
    <row r="97" spans="1:6" s="8" customFormat="1" x14ac:dyDescent="0.2">
      <c r="A97" s="145">
        <v>6423</v>
      </c>
      <c r="B97" s="146" t="s">
        <v>4280</v>
      </c>
      <c r="C97" s="345">
        <v>86</v>
      </c>
      <c r="D97" s="149">
        <v>1390</v>
      </c>
      <c r="E97" s="149">
        <v>886</v>
      </c>
      <c r="F97" s="148">
        <f t="shared" si="1"/>
        <v>63.741007194244602</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v>157902</v>
      </c>
      <c r="E100" s="149">
        <v>129711</v>
      </c>
      <c r="F100" s="148">
        <f t="shared" si="1"/>
        <v>82.146521260022041</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3698322</v>
      </c>
      <c r="E116" s="147">
        <f>E117+E122+E130</f>
        <v>2743175</v>
      </c>
      <c r="F116" s="150">
        <f t="shared" si="1"/>
        <v>74.173503551069913</v>
      </c>
    </row>
    <row r="117" spans="1:6" s="8" customFormat="1" x14ac:dyDescent="0.2">
      <c r="A117" s="145">
        <v>651</v>
      </c>
      <c r="B117" s="146" t="s">
        <v>422</v>
      </c>
      <c r="C117" s="345">
        <v>106</v>
      </c>
      <c r="D117" s="147">
        <f>SUM(D118:D121)</f>
        <v>16297</v>
      </c>
      <c r="E117" s="147">
        <f>SUM(E118:E121)</f>
        <v>18043</v>
      </c>
      <c r="F117" s="150">
        <f t="shared" si="1"/>
        <v>110.71362827514267</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v>13687</v>
      </c>
      <c r="E120" s="149">
        <v>4968</v>
      </c>
      <c r="F120" s="148">
        <f t="shared" si="1"/>
        <v>36.297216336669834</v>
      </c>
    </row>
    <row r="121" spans="1:6" s="8" customFormat="1" x14ac:dyDescent="0.2">
      <c r="A121" s="145">
        <v>6514</v>
      </c>
      <c r="B121" s="146" t="s">
        <v>3887</v>
      </c>
      <c r="C121" s="345">
        <v>110</v>
      </c>
      <c r="D121" s="149">
        <v>2610</v>
      </c>
      <c r="E121" s="149">
        <v>13075</v>
      </c>
      <c r="F121" s="148">
        <f t="shared" si="1"/>
        <v>500.95785440613031</v>
      </c>
    </row>
    <row r="122" spans="1:6" s="8" customFormat="1" x14ac:dyDescent="0.2">
      <c r="A122" s="145">
        <v>652</v>
      </c>
      <c r="B122" s="146" t="s">
        <v>423</v>
      </c>
      <c r="C122" s="345">
        <v>111</v>
      </c>
      <c r="D122" s="147">
        <f>SUM(D123:D129)</f>
        <v>400373</v>
      </c>
      <c r="E122" s="147">
        <f>SUM(E123:E129)</f>
        <v>362368</v>
      </c>
      <c r="F122" s="150">
        <f t="shared" si="1"/>
        <v>90.507601661450693</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v>63604</v>
      </c>
      <c r="E124" s="149">
        <v>37621</v>
      </c>
      <c r="F124" s="148">
        <f t="shared" si="1"/>
        <v>59.148795673228094</v>
      </c>
    </row>
    <row r="125" spans="1:6" s="8" customFormat="1" x14ac:dyDescent="0.2">
      <c r="A125" s="145">
        <v>6524</v>
      </c>
      <c r="B125" s="146" t="s">
        <v>1495</v>
      </c>
      <c r="C125" s="345">
        <v>114</v>
      </c>
      <c r="D125" s="149">
        <v>7483</v>
      </c>
      <c r="E125" s="149">
        <v>14782</v>
      </c>
      <c r="F125" s="148">
        <f t="shared" si="1"/>
        <v>197.54109314446077</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329286</v>
      </c>
      <c r="E127" s="149">
        <v>309965</v>
      </c>
      <c r="F127" s="148">
        <f t="shared" si="1"/>
        <v>94.132456284202789</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3281652</v>
      </c>
      <c r="E130" s="147">
        <f>SUM(E131:E133)</f>
        <v>2362764</v>
      </c>
      <c r="F130" s="150">
        <f t="shared" si="1"/>
        <v>71.99922478068973</v>
      </c>
    </row>
    <row r="131" spans="1:6" s="8" customFormat="1" x14ac:dyDescent="0.2">
      <c r="A131" s="145">
        <v>6531</v>
      </c>
      <c r="B131" s="146" t="s">
        <v>3890</v>
      </c>
      <c r="C131" s="345">
        <v>120</v>
      </c>
      <c r="D131" s="149">
        <v>1743764</v>
      </c>
      <c r="E131" s="149">
        <v>803612</v>
      </c>
      <c r="F131" s="148">
        <f t="shared" si="1"/>
        <v>46.084905984984211</v>
      </c>
    </row>
    <row r="132" spans="1:6" s="8" customFormat="1" x14ac:dyDescent="0.2">
      <c r="A132" s="145">
        <v>6532</v>
      </c>
      <c r="B132" s="146" t="s">
        <v>3891</v>
      </c>
      <c r="C132" s="345">
        <v>121</v>
      </c>
      <c r="D132" s="149">
        <v>1537888</v>
      </c>
      <c r="E132" s="149">
        <v>1559152</v>
      </c>
      <c r="F132" s="148">
        <f t="shared" si="1"/>
        <v>101.38267546141202</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106782</v>
      </c>
      <c r="E134" s="147">
        <f>E135+E138</f>
        <v>193064</v>
      </c>
      <c r="F134" s="150">
        <f t="shared" si="1"/>
        <v>180.80200782903486</v>
      </c>
    </row>
    <row r="135" spans="1:6" s="8" customFormat="1" x14ac:dyDescent="0.2">
      <c r="A135" s="145">
        <v>661</v>
      </c>
      <c r="B135" s="146" t="s">
        <v>425</v>
      </c>
      <c r="C135" s="345">
        <v>124</v>
      </c>
      <c r="D135" s="147">
        <f>SUM(D136:D137)</f>
        <v>106782</v>
      </c>
      <c r="E135" s="147">
        <f>SUM(E136:E137)</f>
        <v>193064</v>
      </c>
      <c r="F135" s="150">
        <f t="shared" si="1"/>
        <v>180.80200782903486</v>
      </c>
    </row>
    <row r="136" spans="1:6" s="8" customFormat="1" x14ac:dyDescent="0.2">
      <c r="A136" s="145">
        <v>6614</v>
      </c>
      <c r="B136" s="146" t="s">
        <v>3893</v>
      </c>
      <c r="C136" s="345">
        <v>125</v>
      </c>
      <c r="D136" s="149">
        <v>150</v>
      </c>
      <c r="E136" s="149">
        <v>600</v>
      </c>
      <c r="F136" s="148">
        <f t="shared" si="1"/>
        <v>400</v>
      </c>
    </row>
    <row r="137" spans="1:6" s="8" customFormat="1" x14ac:dyDescent="0.2">
      <c r="A137" s="145">
        <v>6615</v>
      </c>
      <c r="B137" s="146" t="s">
        <v>3894</v>
      </c>
      <c r="C137" s="345">
        <v>126</v>
      </c>
      <c r="D137" s="149">
        <v>106632</v>
      </c>
      <c r="E137" s="149">
        <v>192464</v>
      </c>
      <c r="F137" s="148">
        <f t="shared" si="1"/>
        <v>180.49366043964287</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0</v>
      </c>
      <c r="E141" s="147">
        <f>E142+E146</f>
        <v>0</v>
      </c>
      <c r="F141" s="150" t="str">
        <f t="shared" si="1"/>
        <v>-</v>
      </c>
    </row>
    <row r="142" spans="1:6" s="8" customFormat="1" ht="24" x14ac:dyDescent="0.2">
      <c r="A142" s="145">
        <v>671</v>
      </c>
      <c r="B142" s="154" t="s">
        <v>1672</v>
      </c>
      <c r="C142" s="345">
        <v>131</v>
      </c>
      <c r="D142" s="147">
        <f>SUM(D143:D145)</f>
        <v>0</v>
      </c>
      <c r="E142" s="147">
        <f>SUM(E143:E145)</f>
        <v>0</v>
      </c>
      <c r="F142" s="150" t="str">
        <f t="shared" ref="F142:F205" si="2">IF(D142&lt;&gt;0,IF(E142/D142&gt;=100,"&gt;&gt;100",E142/D142*100),"-")</f>
        <v>-</v>
      </c>
    </row>
    <row r="143" spans="1:6" s="8" customFormat="1" x14ac:dyDescent="0.2">
      <c r="A143" s="145">
        <v>6711</v>
      </c>
      <c r="B143" s="146" t="s">
        <v>3582</v>
      </c>
      <c r="C143" s="345">
        <v>132</v>
      </c>
      <c r="D143" s="149"/>
      <c r="E143" s="149"/>
      <c r="F143" s="148" t="str">
        <f t="shared" si="2"/>
        <v>-</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34508</v>
      </c>
      <c r="E147" s="147">
        <f>E148+E158</f>
        <v>2572</v>
      </c>
      <c r="F147" s="150">
        <f t="shared" si="2"/>
        <v>7.4533441520806765</v>
      </c>
    </row>
    <row r="148" spans="1:6" s="8" customFormat="1" x14ac:dyDescent="0.2">
      <c r="A148" s="145">
        <v>681</v>
      </c>
      <c r="B148" s="146" t="s">
        <v>429</v>
      </c>
      <c r="C148" s="345">
        <v>137</v>
      </c>
      <c r="D148" s="147">
        <f>SUM(D149:D157)</f>
        <v>28580</v>
      </c>
      <c r="E148" s="147">
        <f>SUM(E149:E157)</f>
        <v>2572</v>
      </c>
      <c r="F148" s="150">
        <f t="shared" si="2"/>
        <v>8.9993002099370187</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v>49</v>
      </c>
      <c r="E151" s="149">
        <v>372</v>
      </c>
      <c r="F151" s="148">
        <f t="shared" si="2"/>
        <v>759.18367346938783</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v>28531</v>
      </c>
      <c r="E157" s="149">
        <v>2200</v>
      </c>
      <c r="F157" s="148">
        <f t="shared" si="2"/>
        <v>7.710910938978655</v>
      </c>
    </row>
    <row r="158" spans="1:6" s="8" customFormat="1" x14ac:dyDescent="0.2">
      <c r="A158" s="145">
        <v>683</v>
      </c>
      <c r="B158" s="146" t="s">
        <v>2996</v>
      </c>
      <c r="C158" s="345">
        <v>147</v>
      </c>
      <c r="D158" s="149">
        <v>5928</v>
      </c>
      <c r="E158" s="149">
        <v>0</v>
      </c>
      <c r="F158" s="148">
        <f t="shared" si="2"/>
        <v>0</v>
      </c>
    </row>
    <row r="159" spans="1:6" s="8" customFormat="1" x14ac:dyDescent="0.2">
      <c r="A159" s="145">
        <v>3</v>
      </c>
      <c r="B159" s="146" t="s">
        <v>430</v>
      </c>
      <c r="C159" s="345">
        <v>148</v>
      </c>
      <c r="D159" s="147">
        <f>D160+D171+D204+D223+D232+D257+D268</f>
        <v>14800559</v>
      </c>
      <c r="E159" s="147">
        <f>E160+E171+E204+E223+E232+E257+E268</f>
        <v>17875455</v>
      </c>
      <c r="F159" s="150">
        <f t="shared" si="2"/>
        <v>120.77553962657761</v>
      </c>
    </row>
    <row r="160" spans="1:6" s="8" customFormat="1" x14ac:dyDescent="0.2">
      <c r="A160" s="145">
        <v>31</v>
      </c>
      <c r="B160" s="146" t="s">
        <v>431</v>
      </c>
      <c r="C160" s="345">
        <v>149</v>
      </c>
      <c r="D160" s="147">
        <f>D161+D166+D167</f>
        <v>2494060</v>
      </c>
      <c r="E160" s="147">
        <f>E161+E166+E167</f>
        <v>2978272</v>
      </c>
      <c r="F160" s="150">
        <f t="shared" si="2"/>
        <v>119.41460911124832</v>
      </c>
    </row>
    <row r="161" spans="1:6" s="8" customFormat="1" x14ac:dyDescent="0.2">
      <c r="A161" s="145">
        <v>311</v>
      </c>
      <c r="B161" s="146" t="s">
        <v>432</v>
      </c>
      <c r="C161" s="345">
        <v>150</v>
      </c>
      <c r="D161" s="147">
        <f>SUM(D162:D165)</f>
        <v>1919030</v>
      </c>
      <c r="E161" s="147">
        <f>SUM(E162:E165)</f>
        <v>2324450</v>
      </c>
      <c r="F161" s="150">
        <f t="shared" si="2"/>
        <v>121.12629818189397</v>
      </c>
    </row>
    <row r="162" spans="1:6" s="8" customFormat="1" x14ac:dyDescent="0.2">
      <c r="A162" s="145">
        <v>3111</v>
      </c>
      <c r="B162" s="146" t="s">
        <v>385</v>
      </c>
      <c r="C162" s="345">
        <v>151</v>
      </c>
      <c r="D162" s="149">
        <v>1919030</v>
      </c>
      <c r="E162" s="149">
        <v>2324450</v>
      </c>
      <c r="F162" s="148">
        <f t="shared" si="2"/>
        <v>121.12629818189397</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258532</v>
      </c>
      <c r="E166" s="149">
        <v>268753</v>
      </c>
      <c r="F166" s="148">
        <f t="shared" si="2"/>
        <v>103.95347577862701</v>
      </c>
    </row>
    <row r="167" spans="1:6" s="8" customFormat="1" x14ac:dyDescent="0.2">
      <c r="A167" s="145">
        <v>313</v>
      </c>
      <c r="B167" s="146" t="s">
        <v>2853</v>
      </c>
      <c r="C167" s="345">
        <v>156</v>
      </c>
      <c r="D167" s="147">
        <f>SUM(D168:D170)</f>
        <v>316498</v>
      </c>
      <c r="E167" s="147">
        <f>SUM(E168:E170)</f>
        <v>385069</v>
      </c>
      <c r="F167" s="150">
        <f t="shared" si="2"/>
        <v>121.66553975064613</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285216</v>
      </c>
      <c r="E169" s="149">
        <v>347010</v>
      </c>
      <c r="F169" s="148">
        <f t="shared" si="2"/>
        <v>121.66568495456076</v>
      </c>
    </row>
    <row r="170" spans="1:6" s="8" customFormat="1" x14ac:dyDescent="0.2">
      <c r="A170" s="145">
        <v>3133</v>
      </c>
      <c r="B170" s="146" t="s">
        <v>264</v>
      </c>
      <c r="C170" s="345">
        <v>159</v>
      </c>
      <c r="D170" s="149">
        <v>31282</v>
      </c>
      <c r="E170" s="149">
        <v>38059</v>
      </c>
      <c r="F170" s="148">
        <f t="shared" si="2"/>
        <v>121.6642158429768</v>
      </c>
    </row>
    <row r="171" spans="1:6" s="8" customFormat="1" x14ac:dyDescent="0.2">
      <c r="A171" s="145">
        <v>32</v>
      </c>
      <c r="B171" s="146" t="s">
        <v>433</v>
      </c>
      <c r="C171" s="345">
        <v>160</v>
      </c>
      <c r="D171" s="147">
        <f>D172+D177+D185+D195+D196</f>
        <v>7843414</v>
      </c>
      <c r="E171" s="147">
        <f>E172+E177+E185+E195+E196</f>
        <v>9078370</v>
      </c>
      <c r="F171" s="150">
        <f t="shared" si="2"/>
        <v>115.74513343296682</v>
      </c>
    </row>
    <row r="172" spans="1:6" s="8" customFormat="1" x14ac:dyDescent="0.2">
      <c r="A172" s="145">
        <v>321</v>
      </c>
      <c r="B172" s="146" t="s">
        <v>3359</v>
      </c>
      <c r="C172" s="345">
        <v>161</v>
      </c>
      <c r="D172" s="147">
        <f>SUM(D173:D176)</f>
        <v>132957</v>
      </c>
      <c r="E172" s="147">
        <f>SUM(E173:E176)</f>
        <v>161661</v>
      </c>
      <c r="F172" s="150">
        <f t="shared" si="2"/>
        <v>121.58893476838377</v>
      </c>
    </row>
    <row r="173" spans="1:6" s="8" customFormat="1" x14ac:dyDescent="0.2">
      <c r="A173" s="145">
        <v>3211</v>
      </c>
      <c r="B173" s="146" t="s">
        <v>3243</v>
      </c>
      <c r="C173" s="345">
        <v>162</v>
      </c>
      <c r="D173" s="149">
        <v>8715</v>
      </c>
      <c r="E173" s="149">
        <v>33305</v>
      </c>
      <c r="F173" s="148">
        <f t="shared" si="2"/>
        <v>382.15720022948938</v>
      </c>
    </row>
    <row r="174" spans="1:6" s="8" customFormat="1" x14ac:dyDescent="0.2">
      <c r="A174" s="145">
        <v>3212</v>
      </c>
      <c r="B174" s="146" t="s">
        <v>108</v>
      </c>
      <c r="C174" s="345">
        <v>163</v>
      </c>
      <c r="D174" s="149">
        <v>115158</v>
      </c>
      <c r="E174" s="149">
        <v>118856</v>
      </c>
      <c r="F174" s="148">
        <f t="shared" si="2"/>
        <v>103.21124020910402</v>
      </c>
    </row>
    <row r="175" spans="1:6" s="8" customFormat="1" x14ac:dyDescent="0.2">
      <c r="A175" s="145">
        <v>3213</v>
      </c>
      <c r="B175" s="146" t="s">
        <v>2999</v>
      </c>
      <c r="C175" s="345">
        <v>164</v>
      </c>
      <c r="D175" s="149">
        <v>9084</v>
      </c>
      <c r="E175" s="149">
        <v>9500</v>
      </c>
      <c r="F175" s="148">
        <f t="shared" si="2"/>
        <v>104.57948040510787</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962577</v>
      </c>
      <c r="E177" s="147">
        <f>SUM(E178:E184)</f>
        <v>1246385</v>
      </c>
      <c r="F177" s="150">
        <f t="shared" si="2"/>
        <v>129.48418671960789</v>
      </c>
    </row>
    <row r="178" spans="1:6" s="8" customFormat="1" x14ac:dyDescent="0.2">
      <c r="A178" s="145">
        <v>3221</v>
      </c>
      <c r="B178" s="146" t="s">
        <v>3000</v>
      </c>
      <c r="C178" s="345">
        <v>167</v>
      </c>
      <c r="D178" s="149">
        <v>146630</v>
      </c>
      <c r="E178" s="149">
        <v>145807</v>
      </c>
      <c r="F178" s="148">
        <f t="shared" si="2"/>
        <v>99.438723317192938</v>
      </c>
    </row>
    <row r="179" spans="1:6" s="8" customFormat="1" x14ac:dyDescent="0.2">
      <c r="A179" s="145">
        <v>3222</v>
      </c>
      <c r="B179" s="146" t="s">
        <v>3001</v>
      </c>
      <c r="C179" s="345">
        <v>168</v>
      </c>
      <c r="D179" s="149">
        <v>0</v>
      </c>
      <c r="E179" s="149">
        <v>56006</v>
      </c>
      <c r="F179" s="148" t="str">
        <f t="shared" si="2"/>
        <v>-</v>
      </c>
    </row>
    <row r="180" spans="1:6" s="8" customFormat="1" x14ac:dyDescent="0.2">
      <c r="A180" s="145">
        <v>3223</v>
      </c>
      <c r="B180" s="146" t="s">
        <v>3002</v>
      </c>
      <c r="C180" s="345">
        <v>169</v>
      </c>
      <c r="D180" s="149">
        <v>716315</v>
      </c>
      <c r="E180" s="149">
        <v>845882</v>
      </c>
      <c r="F180" s="148">
        <f t="shared" si="2"/>
        <v>118.08799201468628</v>
      </c>
    </row>
    <row r="181" spans="1:6" s="8" customFormat="1" x14ac:dyDescent="0.2">
      <c r="A181" s="145">
        <v>3224</v>
      </c>
      <c r="B181" s="146" t="s">
        <v>2236</v>
      </c>
      <c r="C181" s="345">
        <v>170</v>
      </c>
      <c r="D181" s="149">
        <v>89075</v>
      </c>
      <c r="E181" s="149">
        <v>136295</v>
      </c>
      <c r="F181" s="148">
        <f t="shared" si="2"/>
        <v>153.01150715689027</v>
      </c>
    </row>
    <row r="182" spans="1:6" s="8" customFormat="1" x14ac:dyDescent="0.2">
      <c r="A182" s="145">
        <v>3225</v>
      </c>
      <c r="B182" s="146" t="s">
        <v>504</v>
      </c>
      <c r="C182" s="345">
        <v>171</v>
      </c>
      <c r="D182" s="149">
        <v>10557</v>
      </c>
      <c r="E182" s="149">
        <v>55904</v>
      </c>
      <c r="F182" s="148">
        <f t="shared" si="2"/>
        <v>529.54437813772847</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0</v>
      </c>
      <c r="E184" s="149">
        <v>6491</v>
      </c>
      <c r="F184" s="148" t="str">
        <f t="shared" si="2"/>
        <v>-</v>
      </c>
    </row>
    <row r="185" spans="1:6" s="8" customFormat="1" x14ac:dyDescent="0.2">
      <c r="A185" s="145">
        <v>323</v>
      </c>
      <c r="B185" s="146" t="s">
        <v>2312</v>
      </c>
      <c r="C185" s="345">
        <v>174</v>
      </c>
      <c r="D185" s="147">
        <f>SUM(D186:D194)</f>
        <v>5609599</v>
      </c>
      <c r="E185" s="147">
        <f>SUM(E186:E194)</f>
        <v>6589548</v>
      </c>
      <c r="F185" s="150">
        <f t="shared" si="2"/>
        <v>117.46914529897769</v>
      </c>
    </row>
    <row r="186" spans="1:6" s="8" customFormat="1" x14ac:dyDescent="0.2">
      <c r="A186" s="145">
        <v>3231</v>
      </c>
      <c r="B186" s="146" t="s">
        <v>855</v>
      </c>
      <c r="C186" s="345">
        <v>175</v>
      </c>
      <c r="D186" s="149">
        <v>275209</v>
      </c>
      <c r="E186" s="149">
        <v>303553</v>
      </c>
      <c r="F186" s="148">
        <f t="shared" si="2"/>
        <v>110.29908178874963</v>
      </c>
    </row>
    <row r="187" spans="1:6" s="8" customFormat="1" x14ac:dyDescent="0.2">
      <c r="A187" s="145">
        <v>3232</v>
      </c>
      <c r="B187" s="146" t="s">
        <v>3870</v>
      </c>
      <c r="C187" s="345">
        <v>176</v>
      </c>
      <c r="D187" s="149">
        <v>2201664</v>
      </c>
      <c r="E187" s="149">
        <v>1603547</v>
      </c>
      <c r="F187" s="148">
        <f t="shared" si="2"/>
        <v>72.833411456062322</v>
      </c>
    </row>
    <row r="188" spans="1:6" s="8" customFormat="1" x14ac:dyDescent="0.2">
      <c r="A188" s="145">
        <v>3233</v>
      </c>
      <c r="B188" s="146" t="s">
        <v>3871</v>
      </c>
      <c r="C188" s="345">
        <v>177</v>
      </c>
      <c r="D188" s="149">
        <v>268015</v>
      </c>
      <c r="E188" s="149">
        <v>288479</v>
      </c>
      <c r="F188" s="148">
        <f t="shared" si="2"/>
        <v>107.63539354140626</v>
      </c>
    </row>
    <row r="189" spans="1:6" s="8" customFormat="1" x14ac:dyDescent="0.2">
      <c r="A189" s="145">
        <v>3234</v>
      </c>
      <c r="B189" s="146" t="s">
        <v>3872</v>
      </c>
      <c r="C189" s="345">
        <v>178</v>
      </c>
      <c r="D189" s="149">
        <v>1961316</v>
      </c>
      <c r="E189" s="149">
        <v>2469449</v>
      </c>
      <c r="F189" s="148">
        <f t="shared" si="2"/>
        <v>125.90775785238075</v>
      </c>
    </row>
    <row r="190" spans="1:6" s="8" customFormat="1" x14ac:dyDescent="0.2">
      <c r="A190" s="145">
        <v>3235</v>
      </c>
      <c r="B190" s="146" t="s">
        <v>3873</v>
      </c>
      <c r="C190" s="345">
        <v>179</v>
      </c>
      <c r="D190" s="149">
        <v>4125</v>
      </c>
      <c r="E190" s="149">
        <v>34825</v>
      </c>
      <c r="F190" s="148">
        <f t="shared" si="2"/>
        <v>844.24242424242436</v>
      </c>
    </row>
    <row r="191" spans="1:6" s="8" customFormat="1" x14ac:dyDescent="0.2">
      <c r="A191" s="145">
        <v>3236</v>
      </c>
      <c r="B191" s="146" t="s">
        <v>3874</v>
      </c>
      <c r="C191" s="345">
        <v>180</v>
      </c>
      <c r="D191" s="149">
        <v>21835</v>
      </c>
      <c r="E191" s="149">
        <v>71840</v>
      </c>
      <c r="F191" s="148">
        <f t="shared" si="2"/>
        <v>329.01305243874515</v>
      </c>
    </row>
    <row r="192" spans="1:6" s="8" customFormat="1" x14ac:dyDescent="0.2">
      <c r="A192" s="145">
        <v>3237</v>
      </c>
      <c r="B192" s="146" t="s">
        <v>3875</v>
      </c>
      <c r="C192" s="345">
        <v>181</v>
      </c>
      <c r="D192" s="149">
        <v>543735</v>
      </c>
      <c r="E192" s="149">
        <v>901729</v>
      </c>
      <c r="F192" s="148">
        <f t="shared" si="2"/>
        <v>165.83979328165375</v>
      </c>
    </row>
    <row r="193" spans="1:6" s="8" customFormat="1" x14ac:dyDescent="0.2">
      <c r="A193" s="145">
        <v>3238</v>
      </c>
      <c r="B193" s="146" t="s">
        <v>702</v>
      </c>
      <c r="C193" s="345">
        <v>182</v>
      </c>
      <c r="D193" s="149">
        <v>158976</v>
      </c>
      <c r="E193" s="149">
        <v>117646</v>
      </c>
      <c r="F193" s="148">
        <f t="shared" si="2"/>
        <v>74.002365136876008</v>
      </c>
    </row>
    <row r="194" spans="1:6" s="8" customFormat="1" x14ac:dyDescent="0.2">
      <c r="A194" s="145">
        <v>3239</v>
      </c>
      <c r="B194" s="146" t="s">
        <v>703</v>
      </c>
      <c r="C194" s="345">
        <v>183</v>
      </c>
      <c r="D194" s="149">
        <v>174724</v>
      </c>
      <c r="E194" s="149">
        <v>798480</v>
      </c>
      <c r="F194" s="148">
        <f t="shared" si="2"/>
        <v>456.99503216501449</v>
      </c>
    </row>
    <row r="195" spans="1:6" s="8" customFormat="1" x14ac:dyDescent="0.2">
      <c r="A195" s="145">
        <v>324</v>
      </c>
      <c r="B195" s="146" t="s">
        <v>3584</v>
      </c>
      <c r="C195" s="345">
        <v>184</v>
      </c>
      <c r="D195" s="149">
        <v>80092</v>
      </c>
      <c r="E195" s="149">
        <v>25160</v>
      </c>
      <c r="F195" s="148">
        <f t="shared" si="2"/>
        <v>31.413874044848423</v>
      </c>
    </row>
    <row r="196" spans="1:6" s="8" customFormat="1" x14ac:dyDescent="0.2">
      <c r="A196" s="145">
        <v>329</v>
      </c>
      <c r="B196" s="146" t="s">
        <v>434</v>
      </c>
      <c r="C196" s="345">
        <v>185</v>
      </c>
      <c r="D196" s="147">
        <f>SUM(D197:D203)</f>
        <v>1058189</v>
      </c>
      <c r="E196" s="147">
        <f>SUM(E197:E203)</f>
        <v>1055616</v>
      </c>
      <c r="F196" s="150">
        <f t="shared" si="2"/>
        <v>99.756848729291264</v>
      </c>
    </row>
    <row r="197" spans="1:6" s="8" customFormat="1" x14ac:dyDescent="0.2">
      <c r="A197" s="145">
        <v>3291</v>
      </c>
      <c r="B197" s="151" t="s">
        <v>1965</v>
      </c>
      <c r="C197" s="345">
        <v>186</v>
      </c>
      <c r="D197" s="149">
        <v>430024</v>
      </c>
      <c r="E197" s="149">
        <v>401978</v>
      </c>
      <c r="F197" s="148">
        <f t="shared" si="2"/>
        <v>93.478038435064093</v>
      </c>
    </row>
    <row r="198" spans="1:6" s="8" customFormat="1" x14ac:dyDescent="0.2">
      <c r="A198" s="145">
        <v>3292</v>
      </c>
      <c r="B198" s="146" t="s">
        <v>1966</v>
      </c>
      <c r="C198" s="345">
        <v>187</v>
      </c>
      <c r="D198" s="149">
        <v>24728</v>
      </c>
      <c r="E198" s="149">
        <v>44535</v>
      </c>
      <c r="F198" s="148">
        <f t="shared" si="2"/>
        <v>180.09948236816564</v>
      </c>
    </row>
    <row r="199" spans="1:6" s="8" customFormat="1" x14ac:dyDescent="0.2">
      <c r="A199" s="145">
        <v>3293</v>
      </c>
      <c r="B199" s="146" t="s">
        <v>1967</v>
      </c>
      <c r="C199" s="345">
        <v>188</v>
      </c>
      <c r="D199" s="149">
        <v>174191</v>
      </c>
      <c r="E199" s="149">
        <v>233497</v>
      </c>
      <c r="F199" s="148">
        <f t="shared" si="2"/>
        <v>134.04653512523609</v>
      </c>
    </row>
    <row r="200" spans="1:6" s="8" customFormat="1" x14ac:dyDescent="0.2">
      <c r="A200" s="145">
        <v>3294</v>
      </c>
      <c r="B200" s="146" t="s">
        <v>2313</v>
      </c>
      <c r="C200" s="345">
        <v>189</v>
      </c>
      <c r="D200" s="149">
        <v>41198</v>
      </c>
      <c r="E200" s="149">
        <v>41198</v>
      </c>
      <c r="F200" s="148">
        <f t="shared" si="2"/>
        <v>100</v>
      </c>
    </row>
    <row r="201" spans="1:6" s="8" customFormat="1" x14ac:dyDescent="0.2">
      <c r="A201" s="145">
        <v>3295</v>
      </c>
      <c r="B201" s="146" t="s">
        <v>3585</v>
      </c>
      <c r="C201" s="345">
        <v>190</v>
      </c>
      <c r="D201" s="149">
        <v>42598</v>
      </c>
      <c r="E201" s="149">
        <v>32286</v>
      </c>
      <c r="F201" s="148">
        <f t="shared" si="2"/>
        <v>75.792290717874081</v>
      </c>
    </row>
    <row r="202" spans="1:6" s="8" customFormat="1" x14ac:dyDescent="0.2">
      <c r="A202" s="145" t="s">
        <v>1074</v>
      </c>
      <c r="B202" s="146" t="s">
        <v>1075</v>
      </c>
      <c r="C202" s="345">
        <v>191</v>
      </c>
      <c r="D202" s="149">
        <v>11450</v>
      </c>
      <c r="E202" s="149">
        <v>5000</v>
      </c>
      <c r="F202" s="148">
        <f t="shared" si="2"/>
        <v>43.668122270742359</v>
      </c>
    </row>
    <row r="203" spans="1:6" s="8" customFormat="1" x14ac:dyDescent="0.2">
      <c r="A203" s="145">
        <v>3299</v>
      </c>
      <c r="B203" s="146" t="s">
        <v>1968</v>
      </c>
      <c r="C203" s="345">
        <v>192</v>
      </c>
      <c r="D203" s="149">
        <v>334000</v>
      </c>
      <c r="E203" s="149">
        <v>297122</v>
      </c>
      <c r="F203" s="148">
        <f t="shared" si="2"/>
        <v>88.958682634730536</v>
      </c>
    </row>
    <row r="204" spans="1:6" s="8" customFormat="1" x14ac:dyDescent="0.2">
      <c r="A204" s="145">
        <v>34</v>
      </c>
      <c r="B204" s="151" t="s">
        <v>435</v>
      </c>
      <c r="C204" s="345">
        <v>193</v>
      </c>
      <c r="D204" s="147">
        <f>D205+D210+D218</f>
        <v>98351</v>
      </c>
      <c r="E204" s="147">
        <f>E205+E210+E218</f>
        <v>145435</v>
      </c>
      <c r="F204" s="150">
        <f t="shared" si="2"/>
        <v>147.87343290866386</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72772</v>
      </c>
      <c r="E210" s="147">
        <f>SUM(E211:E217)</f>
        <v>89406</v>
      </c>
      <c r="F210" s="150">
        <f t="shared" si="3"/>
        <v>122.85769251910075</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v>72772</v>
      </c>
      <c r="E213" s="149">
        <v>89406</v>
      </c>
      <c r="F213" s="148">
        <f t="shared" si="3"/>
        <v>122.85769251910075</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25579</v>
      </c>
      <c r="E218" s="147">
        <f>SUM(E219:E222)</f>
        <v>56029</v>
      </c>
      <c r="F218" s="150">
        <f t="shared" si="3"/>
        <v>219.04296493217092</v>
      </c>
    </row>
    <row r="219" spans="1:6" s="8" customFormat="1" x14ac:dyDescent="0.2">
      <c r="A219" s="145">
        <v>3431</v>
      </c>
      <c r="B219" s="151" t="s">
        <v>3587</v>
      </c>
      <c r="C219" s="345">
        <v>208</v>
      </c>
      <c r="D219" s="149">
        <v>24852</v>
      </c>
      <c r="E219" s="149">
        <v>32977</v>
      </c>
      <c r="F219" s="148">
        <f t="shared" si="3"/>
        <v>132.69354579108321</v>
      </c>
    </row>
    <row r="220" spans="1:6" s="8" customFormat="1" x14ac:dyDescent="0.2">
      <c r="A220" s="145">
        <v>3432</v>
      </c>
      <c r="B220" s="146" t="s">
        <v>75</v>
      </c>
      <c r="C220" s="345">
        <v>209</v>
      </c>
      <c r="D220" s="149">
        <v>0</v>
      </c>
      <c r="E220" s="149">
        <v>1612</v>
      </c>
      <c r="F220" s="148" t="str">
        <f t="shared" si="3"/>
        <v>-</v>
      </c>
    </row>
    <row r="221" spans="1:6" s="8" customFormat="1" x14ac:dyDescent="0.2">
      <c r="A221" s="145">
        <v>3433</v>
      </c>
      <c r="B221" s="146" t="s">
        <v>1860</v>
      </c>
      <c r="C221" s="345">
        <v>210</v>
      </c>
      <c r="D221" s="149">
        <v>727</v>
      </c>
      <c r="E221" s="149">
        <v>21440</v>
      </c>
      <c r="F221" s="148">
        <f t="shared" si="3"/>
        <v>2949.105914718019</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257126</v>
      </c>
      <c r="E223" s="147">
        <f>E224+E227+E231</f>
        <v>305799</v>
      </c>
      <c r="F223" s="150">
        <f t="shared" si="3"/>
        <v>118.92962983128893</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257126</v>
      </c>
      <c r="E227" s="147">
        <f>SUM(E228:E230)</f>
        <v>305799</v>
      </c>
      <c r="F227" s="150">
        <f t="shared" si="3"/>
        <v>118.92962983128893</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v>149000</v>
      </c>
      <c r="E229" s="149">
        <v>122000</v>
      </c>
      <c r="F229" s="148">
        <f t="shared" si="3"/>
        <v>81.87919463087249</v>
      </c>
    </row>
    <row r="230" spans="1:6" s="8" customFormat="1" x14ac:dyDescent="0.2">
      <c r="A230" s="145">
        <v>3523</v>
      </c>
      <c r="B230" s="146" t="s">
        <v>2074</v>
      </c>
      <c r="C230" s="345">
        <v>219</v>
      </c>
      <c r="D230" s="149">
        <v>108126</v>
      </c>
      <c r="E230" s="149">
        <v>183799</v>
      </c>
      <c r="F230" s="148">
        <f t="shared" si="3"/>
        <v>169.98594232654497</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540000</v>
      </c>
      <c r="E232" s="147">
        <f>E233+E236+E239+E242+E245+E249+E252</f>
        <v>355000</v>
      </c>
      <c r="F232" s="150">
        <f t="shared" si="3"/>
        <v>65.740740740740748</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200000</v>
      </c>
      <c r="E239" s="147">
        <f>SUM(E240:E241)</f>
        <v>15000</v>
      </c>
      <c r="F239" s="150">
        <f t="shared" si="3"/>
        <v>7.5</v>
      </c>
    </row>
    <row r="240" spans="1:6" s="8" customFormat="1" x14ac:dyDescent="0.2">
      <c r="A240" s="145">
        <v>3631</v>
      </c>
      <c r="B240" s="146" t="s">
        <v>862</v>
      </c>
      <c r="C240" s="345">
        <v>229</v>
      </c>
      <c r="D240" s="149">
        <v>200000</v>
      </c>
      <c r="E240" s="149">
        <v>0</v>
      </c>
      <c r="F240" s="148">
        <f t="shared" si="3"/>
        <v>0</v>
      </c>
    </row>
    <row r="241" spans="1:6" s="8" customFormat="1" x14ac:dyDescent="0.2">
      <c r="A241" s="145">
        <v>3632</v>
      </c>
      <c r="B241" s="146" t="s">
        <v>1636</v>
      </c>
      <c r="C241" s="345">
        <v>230</v>
      </c>
      <c r="D241" s="149">
        <v>0</v>
      </c>
      <c r="E241" s="149">
        <v>15000</v>
      </c>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340000</v>
      </c>
      <c r="E245" s="147">
        <f>SUM(E246:E248)</f>
        <v>340000</v>
      </c>
      <c r="F245" s="150">
        <f t="shared" si="3"/>
        <v>100</v>
      </c>
    </row>
    <row r="246" spans="1:6" s="8" customFormat="1" ht="24" x14ac:dyDescent="0.2">
      <c r="A246" s="152">
        <v>3672</v>
      </c>
      <c r="B246" s="153" t="s">
        <v>463</v>
      </c>
      <c r="C246" s="345">
        <v>235</v>
      </c>
      <c r="D246" s="149">
        <v>300000</v>
      </c>
      <c r="E246" s="149">
        <v>300000</v>
      </c>
      <c r="F246" s="148">
        <f t="shared" si="3"/>
        <v>100</v>
      </c>
    </row>
    <row r="247" spans="1:6" s="8" customFormat="1" ht="24" x14ac:dyDescent="0.2">
      <c r="A247" s="152">
        <v>3673</v>
      </c>
      <c r="B247" s="153" t="s">
        <v>464</v>
      </c>
      <c r="C247" s="345">
        <v>236</v>
      </c>
      <c r="D247" s="149">
        <v>40000</v>
      </c>
      <c r="E247" s="149">
        <v>40000</v>
      </c>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1018753</v>
      </c>
      <c r="E257" s="147">
        <f>E258+E264</f>
        <v>1916947</v>
      </c>
      <c r="F257" s="150">
        <f t="shared" si="3"/>
        <v>188.16602257858381</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1018753</v>
      </c>
      <c r="E264" s="147">
        <f>SUM(E265:E267)</f>
        <v>1916947</v>
      </c>
      <c r="F264" s="150">
        <f t="shared" si="3"/>
        <v>188.16602257858381</v>
      </c>
    </row>
    <row r="265" spans="1:6" s="8" customFormat="1" x14ac:dyDescent="0.2">
      <c r="A265" s="145">
        <v>3721</v>
      </c>
      <c r="B265" s="146" t="s">
        <v>1066</v>
      </c>
      <c r="C265" s="345">
        <v>254</v>
      </c>
      <c r="D265" s="149">
        <v>452738</v>
      </c>
      <c r="E265" s="149">
        <v>1049523</v>
      </c>
      <c r="F265" s="148">
        <f t="shared" si="3"/>
        <v>231.81685654837895</v>
      </c>
    </row>
    <row r="266" spans="1:6" s="8" customFormat="1" x14ac:dyDescent="0.2">
      <c r="A266" s="145">
        <v>3722</v>
      </c>
      <c r="B266" s="146" t="s">
        <v>1065</v>
      </c>
      <c r="C266" s="345">
        <v>255</v>
      </c>
      <c r="D266" s="149">
        <v>566015</v>
      </c>
      <c r="E266" s="149">
        <v>867424</v>
      </c>
      <c r="F266" s="148">
        <f t="shared" si="3"/>
        <v>153.25106225100043</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2548855</v>
      </c>
      <c r="E268" s="147">
        <f>E269+E273+E277+E283</f>
        <v>3095632</v>
      </c>
      <c r="F268" s="150">
        <f t="shared" si="3"/>
        <v>121.45186760329638</v>
      </c>
    </row>
    <row r="269" spans="1:6" s="8" customFormat="1" x14ac:dyDescent="0.2">
      <c r="A269" s="145">
        <v>381</v>
      </c>
      <c r="B269" s="146" t="s">
        <v>1549</v>
      </c>
      <c r="C269" s="345">
        <v>258</v>
      </c>
      <c r="D269" s="147">
        <f>SUM(D270:D272)</f>
        <v>2277988</v>
      </c>
      <c r="E269" s="147">
        <f>SUM(E270:E272)</f>
        <v>2925698</v>
      </c>
      <c r="F269" s="150">
        <f t="shared" si="3"/>
        <v>128.43342458344819</v>
      </c>
    </row>
    <row r="270" spans="1:6" s="8" customFormat="1" x14ac:dyDescent="0.2">
      <c r="A270" s="145">
        <v>3811</v>
      </c>
      <c r="B270" s="146" t="s">
        <v>4127</v>
      </c>
      <c r="C270" s="345">
        <v>259</v>
      </c>
      <c r="D270" s="149">
        <v>2272490</v>
      </c>
      <c r="E270" s="149">
        <v>2917356</v>
      </c>
      <c r="F270" s="148">
        <f t="shared" ref="F270:F299" si="4">IF(D270&lt;&gt;0,IF(E270/D270&gt;=100,"&gt;&gt;100",E270/D270*100),"-")</f>
        <v>128.37706656574946</v>
      </c>
    </row>
    <row r="271" spans="1:6" s="8" customFormat="1" x14ac:dyDescent="0.2">
      <c r="A271" s="145">
        <v>3812</v>
      </c>
      <c r="B271" s="146" t="s">
        <v>1973</v>
      </c>
      <c r="C271" s="345">
        <v>260</v>
      </c>
      <c r="D271" s="149">
        <v>5498</v>
      </c>
      <c r="E271" s="149">
        <v>8342</v>
      </c>
      <c r="F271" s="148">
        <f t="shared" si="4"/>
        <v>151.72790105492905</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35295</v>
      </c>
      <c r="E273" s="147">
        <f>SUM(E274:E276)</f>
        <v>4960</v>
      </c>
      <c r="F273" s="150">
        <f t="shared" si="4"/>
        <v>14.052982008783113</v>
      </c>
    </row>
    <row r="274" spans="1:6" s="8" customFormat="1" x14ac:dyDescent="0.2">
      <c r="A274" s="145">
        <v>3821</v>
      </c>
      <c r="B274" s="146" t="s">
        <v>1974</v>
      </c>
      <c r="C274" s="345">
        <v>263</v>
      </c>
      <c r="D274" s="149">
        <v>15295</v>
      </c>
      <c r="E274" s="149">
        <v>4960</v>
      </c>
      <c r="F274" s="148">
        <f t="shared" si="4"/>
        <v>32.428898332788492</v>
      </c>
    </row>
    <row r="275" spans="1:6" s="8" customFormat="1" x14ac:dyDescent="0.2">
      <c r="A275" s="145">
        <v>3822</v>
      </c>
      <c r="B275" s="146" t="s">
        <v>1975</v>
      </c>
      <c r="C275" s="345">
        <v>264</v>
      </c>
      <c r="D275" s="149">
        <v>20000</v>
      </c>
      <c r="E275" s="149">
        <v>0</v>
      </c>
      <c r="F275" s="148">
        <f t="shared" si="4"/>
        <v>0</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9840</v>
      </c>
      <c r="E277" s="147">
        <f>SUM(E278:E282)</f>
        <v>97189</v>
      </c>
      <c r="F277" s="150">
        <f t="shared" si="4"/>
        <v>987.69308943089436</v>
      </c>
    </row>
    <row r="278" spans="1:6" s="8" customFormat="1" x14ac:dyDescent="0.2">
      <c r="A278" s="145">
        <v>3831</v>
      </c>
      <c r="B278" s="146" t="s">
        <v>2706</v>
      </c>
      <c r="C278" s="345">
        <v>267</v>
      </c>
      <c r="D278" s="149">
        <v>9840</v>
      </c>
      <c r="E278" s="149">
        <v>97189</v>
      </c>
      <c r="F278" s="148">
        <f t="shared" si="4"/>
        <v>987.69308943089436</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225732</v>
      </c>
      <c r="E283" s="147">
        <f>SUM(E284:E287)</f>
        <v>67785</v>
      </c>
      <c r="F283" s="150">
        <f t="shared" si="4"/>
        <v>30.028972409760247</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v>225732</v>
      </c>
      <c r="E285" s="149">
        <v>67785</v>
      </c>
      <c r="F285" s="148">
        <f t="shared" si="4"/>
        <v>30.028972409760247</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14800559</v>
      </c>
      <c r="E292" s="147">
        <f>E159-E290+E291</f>
        <v>17875455</v>
      </c>
      <c r="F292" s="150">
        <f t="shared" si="4"/>
        <v>120.77553962657761</v>
      </c>
    </row>
    <row r="293" spans="1:6" s="8" customFormat="1" x14ac:dyDescent="0.2">
      <c r="A293" s="145" t="s">
        <v>1215</v>
      </c>
      <c r="B293" s="146" t="s">
        <v>3441</v>
      </c>
      <c r="C293" s="345">
        <v>282</v>
      </c>
      <c r="D293" s="147">
        <f>IF(D12&gt;=D292,D12-D292,0)</f>
        <v>3001813</v>
      </c>
      <c r="E293" s="147">
        <f>IF(E12&gt;=E292,E12-E292,0)</f>
        <v>8131937</v>
      </c>
      <c r="F293" s="150">
        <f t="shared" si="4"/>
        <v>270.90085225162261</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9093953</v>
      </c>
      <c r="E295" s="149">
        <v>994492</v>
      </c>
      <c r="F295" s="148">
        <f t="shared" si="4"/>
        <v>10.935750382699361</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4104069</v>
      </c>
      <c r="E297" s="149">
        <v>2453941</v>
      </c>
      <c r="F297" s="148">
        <f t="shared" si="4"/>
        <v>59.792878725966837</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3554</v>
      </c>
      <c r="E301" s="147">
        <f>E302+E314+E347+E351</f>
        <v>21057</v>
      </c>
      <c r="F301" s="150">
        <f t="shared" ref="F301:F364" si="5">IF(D301&lt;&gt;0,IF(E301/D301&gt;=100,"&gt;&gt;100",E301/D301*100),"-")</f>
        <v>592.48733821046699</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3554</v>
      </c>
      <c r="E314" s="147">
        <f>E315+E320+E329+E334+E339+E342</f>
        <v>21057</v>
      </c>
      <c r="F314" s="150">
        <f t="shared" si="5"/>
        <v>592.48733821046699</v>
      </c>
    </row>
    <row r="315" spans="1:6" s="8" customFormat="1" x14ac:dyDescent="0.2">
      <c r="A315" s="145">
        <v>721</v>
      </c>
      <c r="B315" s="146" t="s">
        <v>3242</v>
      </c>
      <c r="C315" s="345">
        <v>303</v>
      </c>
      <c r="D315" s="147">
        <f>SUM(D316:D319)</f>
        <v>3554</v>
      </c>
      <c r="E315" s="147">
        <f>SUM(E316:E319)</f>
        <v>21057</v>
      </c>
      <c r="F315" s="150">
        <f t="shared" si="5"/>
        <v>592.48733821046699</v>
      </c>
    </row>
    <row r="316" spans="1:6" s="8" customFormat="1" x14ac:dyDescent="0.2">
      <c r="A316" s="145">
        <v>7211</v>
      </c>
      <c r="B316" s="146" t="s">
        <v>382</v>
      </c>
      <c r="C316" s="345">
        <v>304</v>
      </c>
      <c r="D316" s="149">
        <v>3554</v>
      </c>
      <c r="E316" s="149">
        <v>17635</v>
      </c>
      <c r="F316" s="148">
        <f t="shared" si="5"/>
        <v>496.20146314012379</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v>0</v>
      </c>
      <c r="E319" s="149">
        <v>3422</v>
      </c>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5596865</v>
      </c>
      <c r="E353" s="147">
        <f>E354+E366+E399+E403+E405</f>
        <v>6001407</v>
      </c>
      <c r="F353" s="150">
        <f t="shared" si="5"/>
        <v>107.22801068097945</v>
      </c>
    </row>
    <row r="354" spans="1:6" s="8" customFormat="1" x14ac:dyDescent="0.2">
      <c r="A354" s="145">
        <v>41</v>
      </c>
      <c r="B354" s="146" t="s">
        <v>3020</v>
      </c>
      <c r="C354" s="345">
        <v>342</v>
      </c>
      <c r="D354" s="147">
        <f>D355+D359</f>
        <v>200000</v>
      </c>
      <c r="E354" s="147">
        <f>E355+E359</f>
        <v>80000</v>
      </c>
      <c r="F354" s="150">
        <f t="shared" si="5"/>
        <v>40</v>
      </c>
    </row>
    <row r="355" spans="1:6" s="8" customFormat="1" x14ac:dyDescent="0.2">
      <c r="A355" s="145">
        <v>411</v>
      </c>
      <c r="B355" s="146" t="s">
        <v>3021</v>
      </c>
      <c r="C355" s="345">
        <v>343</v>
      </c>
      <c r="D355" s="147">
        <f>SUM(D356:D358)</f>
        <v>200000</v>
      </c>
      <c r="E355" s="147">
        <f>SUM(E356:E358)</f>
        <v>80000</v>
      </c>
      <c r="F355" s="150">
        <f t="shared" si="5"/>
        <v>40</v>
      </c>
    </row>
    <row r="356" spans="1:6" s="8" customFormat="1" x14ac:dyDescent="0.2">
      <c r="A356" s="145">
        <v>4111</v>
      </c>
      <c r="B356" s="146" t="s">
        <v>4290</v>
      </c>
      <c r="C356" s="345">
        <v>344</v>
      </c>
      <c r="D356" s="149">
        <v>200000</v>
      </c>
      <c r="E356" s="149">
        <v>80000</v>
      </c>
      <c r="F356" s="148">
        <f t="shared" si="5"/>
        <v>40</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4083620</v>
      </c>
      <c r="E366" s="147">
        <f>E367+E372+E381+E386+E391+E394</f>
        <v>2606146</v>
      </c>
      <c r="F366" s="150">
        <f t="shared" si="6"/>
        <v>63.819503283851098</v>
      </c>
    </row>
    <row r="367" spans="1:6" s="8" customFormat="1" x14ac:dyDescent="0.2">
      <c r="A367" s="145">
        <v>421</v>
      </c>
      <c r="B367" s="146" t="s">
        <v>1980</v>
      </c>
      <c r="C367" s="345">
        <v>355</v>
      </c>
      <c r="D367" s="147">
        <f>SUM(D368:D371)</f>
        <v>3515333</v>
      </c>
      <c r="E367" s="147">
        <f>SUM(E368:E371)</f>
        <v>1507252</v>
      </c>
      <c r="F367" s="150">
        <f t="shared" si="6"/>
        <v>42.876507005168499</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v>161795</v>
      </c>
      <c r="E369" s="149">
        <v>183647</v>
      </c>
      <c r="F369" s="148">
        <f t="shared" si="6"/>
        <v>113.50597978923946</v>
      </c>
    </row>
    <row r="370" spans="1:6" s="8" customFormat="1" x14ac:dyDescent="0.2">
      <c r="A370" s="145">
        <v>4213</v>
      </c>
      <c r="B370" s="146" t="s">
        <v>2882</v>
      </c>
      <c r="C370" s="345">
        <v>358</v>
      </c>
      <c r="D370" s="149">
        <v>570543</v>
      </c>
      <c r="E370" s="149">
        <v>948776</v>
      </c>
      <c r="F370" s="148">
        <f t="shared" si="6"/>
        <v>166.2935133723488</v>
      </c>
    </row>
    <row r="371" spans="1:6" s="8" customFormat="1" x14ac:dyDescent="0.2">
      <c r="A371" s="145">
        <v>4214</v>
      </c>
      <c r="B371" s="146" t="s">
        <v>384</v>
      </c>
      <c r="C371" s="345">
        <v>359</v>
      </c>
      <c r="D371" s="149">
        <v>2782995</v>
      </c>
      <c r="E371" s="149">
        <v>374829</v>
      </c>
      <c r="F371" s="148">
        <f t="shared" si="6"/>
        <v>13.468547374321549</v>
      </c>
    </row>
    <row r="372" spans="1:6" s="8" customFormat="1" x14ac:dyDescent="0.2">
      <c r="A372" s="145">
        <v>422</v>
      </c>
      <c r="B372" s="146" t="s">
        <v>1981</v>
      </c>
      <c r="C372" s="345">
        <v>360</v>
      </c>
      <c r="D372" s="147">
        <f>SUM(D373:D380)</f>
        <v>287887</v>
      </c>
      <c r="E372" s="147">
        <f>SUM(E373:E380)</f>
        <v>511829</v>
      </c>
      <c r="F372" s="150">
        <f t="shared" si="6"/>
        <v>177.78815993775336</v>
      </c>
    </row>
    <row r="373" spans="1:6" s="8" customFormat="1" x14ac:dyDescent="0.2">
      <c r="A373" s="145">
        <v>4221</v>
      </c>
      <c r="B373" s="146" t="s">
        <v>3941</v>
      </c>
      <c r="C373" s="345">
        <v>361</v>
      </c>
      <c r="D373" s="149">
        <v>241477</v>
      </c>
      <c r="E373" s="149">
        <v>121102</v>
      </c>
      <c r="F373" s="148">
        <f t="shared" si="6"/>
        <v>50.150531934718423</v>
      </c>
    </row>
    <row r="374" spans="1:6" s="8" customFormat="1" x14ac:dyDescent="0.2">
      <c r="A374" s="145">
        <v>4222</v>
      </c>
      <c r="B374" s="146" t="s">
        <v>3965</v>
      </c>
      <c r="C374" s="345">
        <v>362</v>
      </c>
      <c r="D374" s="149">
        <v>24600</v>
      </c>
      <c r="E374" s="149">
        <v>200</v>
      </c>
      <c r="F374" s="148">
        <f t="shared" si="6"/>
        <v>0.81300813008130091</v>
      </c>
    </row>
    <row r="375" spans="1:6" s="8" customFormat="1" x14ac:dyDescent="0.2">
      <c r="A375" s="145">
        <v>4223</v>
      </c>
      <c r="B375" s="146" t="s">
        <v>3943</v>
      </c>
      <c r="C375" s="345">
        <v>363</v>
      </c>
      <c r="D375" s="149">
        <v>0</v>
      </c>
      <c r="E375" s="149">
        <v>25297</v>
      </c>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v>7998</v>
      </c>
      <c r="E377" s="149">
        <v>66380</v>
      </c>
      <c r="F377" s="148">
        <f t="shared" si="6"/>
        <v>829.95748937234316</v>
      </c>
    </row>
    <row r="378" spans="1:6" s="8" customFormat="1" x14ac:dyDescent="0.2">
      <c r="A378" s="145">
        <v>4226</v>
      </c>
      <c r="B378" s="146" t="s">
        <v>3946</v>
      </c>
      <c r="C378" s="345">
        <v>366</v>
      </c>
      <c r="D378" s="149">
        <v>13812</v>
      </c>
      <c r="E378" s="149">
        <v>158750</v>
      </c>
      <c r="F378" s="148">
        <f t="shared" si="6"/>
        <v>1149.3628728641761</v>
      </c>
    </row>
    <row r="379" spans="1:6" s="8" customFormat="1" x14ac:dyDescent="0.2">
      <c r="A379" s="145">
        <v>4227</v>
      </c>
      <c r="B379" s="151" t="s">
        <v>3947</v>
      </c>
      <c r="C379" s="345">
        <v>367</v>
      </c>
      <c r="D379" s="149">
        <v>0</v>
      </c>
      <c r="E379" s="149">
        <v>140100</v>
      </c>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16000</v>
      </c>
      <c r="F381" s="150" t="str">
        <f t="shared" si="6"/>
        <v>-</v>
      </c>
    </row>
    <row r="382" spans="1:6" s="8" customFormat="1" x14ac:dyDescent="0.2">
      <c r="A382" s="145">
        <v>4231</v>
      </c>
      <c r="B382" s="146" t="s">
        <v>3948</v>
      </c>
      <c r="C382" s="345">
        <v>370</v>
      </c>
      <c r="D382" s="149">
        <v>0</v>
      </c>
      <c r="E382" s="149">
        <v>16000</v>
      </c>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280400</v>
      </c>
      <c r="E394" s="147">
        <f>SUM(E395:E398)</f>
        <v>571065</v>
      </c>
      <c r="F394" s="150">
        <f t="shared" si="6"/>
        <v>203.66084165477889</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v>280400</v>
      </c>
      <c r="E397" s="149">
        <v>571065</v>
      </c>
      <c r="F397" s="148">
        <f t="shared" si="6"/>
        <v>203.66084165477889</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1313245</v>
      </c>
      <c r="E405" s="147">
        <f>SUM(E406:E409)</f>
        <v>3315261</v>
      </c>
      <c r="F405" s="150">
        <f t="shared" si="6"/>
        <v>252.44801998103932</v>
      </c>
    </row>
    <row r="406" spans="1:6" s="8" customFormat="1" x14ac:dyDescent="0.2">
      <c r="A406" s="145">
        <v>451</v>
      </c>
      <c r="B406" s="146" t="s">
        <v>2199</v>
      </c>
      <c r="C406" s="345">
        <v>394</v>
      </c>
      <c r="D406" s="149">
        <v>1210465</v>
      </c>
      <c r="E406" s="149">
        <v>3169867</v>
      </c>
      <c r="F406" s="148">
        <f t="shared" si="6"/>
        <v>261.87184263898587</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v>102780</v>
      </c>
      <c r="E409" s="149">
        <v>145394</v>
      </c>
      <c r="F409" s="148">
        <f t="shared" si="6"/>
        <v>141.46137380813389</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5593311</v>
      </c>
      <c r="E411" s="147">
        <f>IF(E353&gt;=E301, E353-E301, 0)</f>
        <v>5980350</v>
      </c>
      <c r="F411" s="150">
        <f t="shared" si="6"/>
        <v>106.91967602016051</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8418822</v>
      </c>
      <c r="E413" s="149">
        <v>2890825</v>
      </c>
      <c r="F413" s="148">
        <f t="shared" si="6"/>
        <v>34.337642487274351</v>
      </c>
    </row>
    <row r="414" spans="1:6" s="8" customFormat="1" x14ac:dyDescent="0.2">
      <c r="A414" s="145">
        <v>97</v>
      </c>
      <c r="B414" s="146" t="s">
        <v>3304</v>
      </c>
      <c r="C414" s="345">
        <v>402</v>
      </c>
      <c r="D414" s="149">
        <v>54043</v>
      </c>
      <c r="E414" s="149">
        <v>19026</v>
      </c>
      <c r="F414" s="148">
        <f t="shared" si="6"/>
        <v>35.205299483744426</v>
      </c>
    </row>
    <row r="415" spans="1:6" s="8" customFormat="1" x14ac:dyDescent="0.2">
      <c r="A415" s="145" t="s">
        <v>1215</v>
      </c>
      <c r="B415" s="146" t="s">
        <v>1992</v>
      </c>
      <c r="C415" s="345">
        <v>403</v>
      </c>
      <c r="D415" s="147">
        <f>D12+D301</f>
        <v>17805926</v>
      </c>
      <c r="E415" s="147">
        <f>E12+E301</f>
        <v>26028449</v>
      </c>
      <c r="F415" s="150">
        <f t="shared" si="6"/>
        <v>146.17857560454874</v>
      </c>
    </row>
    <row r="416" spans="1:6" s="8" customFormat="1" x14ac:dyDescent="0.2">
      <c r="A416" s="145" t="s">
        <v>1215</v>
      </c>
      <c r="B416" s="146" t="s">
        <v>1993</v>
      </c>
      <c r="C416" s="345">
        <v>404</v>
      </c>
      <c r="D416" s="147">
        <f>D292+D353</f>
        <v>20397424</v>
      </c>
      <c r="E416" s="147">
        <f>E292+E353</f>
        <v>23876862</v>
      </c>
      <c r="F416" s="150">
        <f t="shared" si="6"/>
        <v>117.05822264615375</v>
      </c>
    </row>
    <row r="417" spans="1:6" s="8" customFormat="1" x14ac:dyDescent="0.2">
      <c r="A417" s="145" t="s">
        <v>1215</v>
      </c>
      <c r="B417" s="146" t="s">
        <v>1994</v>
      </c>
      <c r="C417" s="345">
        <v>405</v>
      </c>
      <c r="D417" s="147">
        <f>IF(D415&gt;=D416,D415-D416,0)</f>
        <v>0</v>
      </c>
      <c r="E417" s="147">
        <f>IF(E415&gt;=E416,E415-E416,0)</f>
        <v>2151587</v>
      </c>
      <c r="F417" s="150" t="str">
        <f t="shared" si="6"/>
        <v>-</v>
      </c>
    </row>
    <row r="418" spans="1:6" s="8" customFormat="1" x14ac:dyDescent="0.2">
      <c r="A418" s="145" t="s">
        <v>1215</v>
      </c>
      <c r="B418" s="146" t="s">
        <v>1995</v>
      </c>
      <c r="C418" s="345">
        <v>406</v>
      </c>
      <c r="D418" s="147">
        <f>IF(D416&gt;=D415,D416-D415,0)</f>
        <v>2591498</v>
      </c>
      <c r="E418" s="147">
        <f>IF(E416&gt;=E415,E416-E415,0)</f>
        <v>0</v>
      </c>
      <c r="F418" s="150">
        <f t="shared" si="6"/>
        <v>0</v>
      </c>
    </row>
    <row r="419" spans="1:6" s="8" customFormat="1" x14ac:dyDescent="0.2">
      <c r="A419" s="160" t="s">
        <v>1592</v>
      </c>
      <c r="B419" s="151" t="s">
        <v>1996</v>
      </c>
      <c r="C419" s="345">
        <v>407</v>
      </c>
      <c r="D419" s="147">
        <f>IF(D295-D296+D412-D413&gt;=0,D295-D296+D412-D413,0)</f>
        <v>675131</v>
      </c>
      <c r="E419" s="147">
        <f>IF(E295-E296+E412-E413&gt;=0,E295-E296+E412-E413,0)</f>
        <v>0</v>
      </c>
      <c r="F419" s="150">
        <f t="shared" si="6"/>
        <v>0</v>
      </c>
    </row>
    <row r="420" spans="1:6" s="8" customFormat="1" x14ac:dyDescent="0.2">
      <c r="A420" s="160" t="s">
        <v>1592</v>
      </c>
      <c r="B420" s="146" t="s">
        <v>1997</v>
      </c>
      <c r="C420" s="345">
        <v>408</v>
      </c>
      <c r="D420" s="147">
        <f>IF(D296-D295+D413-D412&gt;=0,D296-D295+D413-D412,0)</f>
        <v>0</v>
      </c>
      <c r="E420" s="147">
        <f>IF(E296-E295+E413-E412&gt;=0,E296-E295+E413-E412,0)</f>
        <v>1896333</v>
      </c>
      <c r="F420" s="150" t="str">
        <f t="shared" si="6"/>
        <v>-</v>
      </c>
    </row>
    <row r="421" spans="1:6" s="8" customFormat="1" x14ac:dyDescent="0.2">
      <c r="A421" s="156" t="s">
        <v>1593</v>
      </c>
      <c r="B421" s="157" t="s">
        <v>1998</v>
      </c>
      <c r="C421" s="347">
        <v>409</v>
      </c>
      <c r="D421" s="161">
        <f>D297+D414</f>
        <v>4158112</v>
      </c>
      <c r="E421" s="161">
        <f>E297+E414</f>
        <v>2472967</v>
      </c>
      <c r="F421" s="162">
        <f t="shared" si="6"/>
        <v>59.47331385013198</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1997000</v>
      </c>
      <c r="E423" s="147">
        <f>E424+E462+E475+E487+E518</f>
        <v>2642215</v>
      </c>
      <c r="F423" s="150">
        <f t="shared" ref="F423:F486" si="7">IF(D423&lt;&gt;0,IF(E423/D423&gt;=100,"&gt;&gt;100",E423/D423*100),"-")</f>
        <v>132.30921382073109</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1997000</v>
      </c>
      <c r="E487" s="147">
        <f>E488+E493+E497+E498+E505+E510</f>
        <v>2642215</v>
      </c>
      <c r="F487" s="150">
        <f t="shared" ref="F487:F550" si="8">IF(D487&lt;&gt;0,IF(E487/D487&gt;=100,"&gt;&gt;100",E487/D487*100),"-")</f>
        <v>132.30921382073109</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1997000</v>
      </c>
      <c r="E498" s="147">
        <f>SUM(E499:E504)</f>
        <v>2642215</v>
      </c>
      <c r="F498" s="150">
        <f t="shared" si="8"/>
        <v>132.30921382073109</v>
      </c>
    </row>
    <row r="499" spans="1:6" s="8" customFormat="1" x14ac:dyDescent="0.2">
      <c r="A499" s="145">
        <v>8443</v>
      </c>
      <c r="B499" s="146" t="s">
        <v>2726</v>
      </c>
      <c r="C499" s="345">
        <v>486</v>
      </c>
      <c r="D499" s="149">
        <v>1997000</v>
      </c>
      <c r="E499" s="149">
        <v>2642215</v>
      </c>
      <c r="F499" s="148">
        <f t="shared" si="8"/>
        <v>132.30921382073109</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1037970</v>
      </c>
      <c r="E531" s="147">
        <f>E532+E570+E583+E596+E628</f>
        <v>3026435</v>
      </c>
      <c r="F531" s="150">
        <f t="shared" si="8"/>
        <v>291.5724924612465</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1037970</v>
      </c>
      <c r="E596" s="147">
        <f>E597+E602+E606+E608+E615+E620</f>
        <v>3026435</v>
      </c>
      <c r="F596" s="148">
        <f t="shared" si="9"/>
        <v>291.5724924612465</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1037970</v>
      </c>
      <c r="E608" s="147">
        <f>SUM(E609:E614)</f>
        <v>3026435</v>
      </c>
      <c r="F608" s="148">
        <f t="shared" si="9"/>
        <v>291.5724924612465</v>
      </c>
    </row>
    <row r="609" spans="1:6" s="8" customFormat="1" x14ac:dyDescent="0.2">
      <c r="A609" s="145">
        <v>5443</v>
      </c>
      <c r="B609" s="146" t="s">
        <v>3333</v>
      </c>
      <c r="C609" s="345">
        <v>596</v>
      </c>
      <c r="D609" s="149">
        <v>1037970</v>
      </c>
      <c r="E609" s="149">
        <v>1029435</v>
      </c>
      <c r="F609" s="148">
        <f t="shared" si="9"/>
        <v>99.177721899476865</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v>0</v>
      </c>
      <c r="E611" s="149">
        <v>1997000</v>
      </c>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959030</v>
      </c>
      <c r="E638" s="147">
        <f>IF(E423-E531&gt;=0,E423-E531,0)</f>
        <v>0</v>
      </c>
      <c r="F638" s="148">
        <f t="shared" si="10"/>
        <v>0</v>
      </c>
    </row>
    <row r="639" spans="1:6" s="8" customFormat="1" x14ac:dyDescent="0.2">
      <c r="A639" s="145" t="s">
        <v>1215</v>
      </c>
      <c r="B639" s="146" t="s">
        <v>1244</v>
      </c>
      <c r="C639" s="345">
        <v>626</v>
      </c>
      <c r="D639" s="147">
        <f>IF(D531-D423&gt;=0,D531-D423,0)</f>
        <v>0</v>
      </c>
      <c r="E639" s="147">
        <f>IF(E531-E423&gt;=0,E531-E423,0)</f>
        <v>384220</v>
      </c>
      <c r="F639" s="148" t="str">
        <f t="shared" si="10"/>
        <v>-</v>
      </c>
    </row>
    <row r="640" spans="1:6" s="8" customFormat="1" x14ac:dyDescent="0.2">
      <c r="A640" s="145">
        <v>92213</v>
      </c>
      <c r="B640" s="146" t="s">
        <v>1929</v>
      </c>
      <c r="C640" s="345">
        <v>627</v>
      </c>
      <c r="D640" s="149">
        <v>1215628</v>
      </c>
      <c r="E640" s="149">
        <v>2177015</v>
      </c>
      <c r="F640" s="148">
        <f t="shared" si="10"/>
        <v>179.08562487866354</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19802926</v>
      </c>
      <c r="E642" s="147">
        <f>E415+E423</f>
        <v>28670664</v>
      </c>
      <c r="F642" s="148">
        <f t="shared" si="10"/>
        <v>144.77993807581768</v>
      </c>
    </row>
    <row r="643" spans="1:6" s="8" customFormat="1" x14ac:dyDescent="0.2">
      <c r="A643" s="145" t="s">
        <v>1215</v>
      </c>
      <c r="B643" s="146" t="s">
        <v>1246</v>
      </c>
      <c r="C643" s="345">
        <v>630</v>
      </c>
      <c r="D643" s="147">
        <f>D416+D531</f>
        <v>21435394</v>
      </c>
      <c r="E643" s="147">
        <f>E416+E531</f>
        <v>26903297</v>
      </c>
      <c r="F643" s="148">
        <f t="shared" si="10"/>
        <v>125.50875901791214</v>
      </c>
    </row>
    <row r="644" spans="1:6" s="8" customFormat="1" x14ac:dyDescent="0.2">
      <c r="A644" s="145" t="s">
        <v>1215</v>
      </c>
      <c r="B644" s="146" t="s">
        <v>1247</v>
      </c>
      <c r="C644" s="345">
        <v>631</v>
      </c>
      <c r="D644" s="147">
        <f>IF(D642&gt;=D643,D642-D643,0)</f>
        <v>0</v>
      </c>
      <c r="E644" s="147">
        <f>IF(E642&gt;=E643,E642-E643,0)</f>
        <v>1767367</v>
      </c>
      <c r="F644" s="148" t="str">
        <f t="shared" si="10"/>
        <v>-</v>
      </c>
    </row>
    <row r="645" spans="1:6" s="8" customFormat="1" x14ac:dyDescent="0.2">
      <c r="A645" s="145" t="s">
        <v>1215</v>
      </c>
      <c r="B645" s="146" t="s">
        <v>1248</v>
      </c>
      <c r="C645" s="345">
        <v>632</v>
      </c>
      <c r="D645" s="147">
        <f>IF(D643&gt;=D642,D643-D642,0)</f>
        <v>1632468</v>
      </c>
      <c r="E645" s="147">
        <f>IF(E643&gt;=E642,E643-E642,0)</f>
        <v>0</v>
      </c>
      <c r="F645" s="148">
        <f t="shared" si="10"/>
        <v>0</v>
      </c>
    </row>
    <row r="646" spans="1:6" s="8" customFormat="1" x14ac:dyDescent="0.2">
      <c r="A646" s="160" t="s">
        <v>2741</v>
      </c>
      <c r="B646" s="146" t="s">
        <v>1249</v>
      </c>
      <c r="C646" s="345">
        <v>633</v>
      </c>
      <c r="D646" s="147">
        <f>IF(D419-D420+D640-D641&gt;=0,D419-D420+D640-D641,0)</f>
        <v>1890759</v>
      </c>
      <c r="E646" s="147">
        <f>IF(E419-E420+E640-E641&gt;=0,E419-E420+E640-E641,0)</f>
        <v>280682</v>
      </c>
      <c r="F646" s="148">
        <f t="shared" si="10"/>
        <v>14.844937932332995</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258291</v>
      </c>
      <c r="E648" s="147">
        <f>IF(E644+E646-E645-E647&gt;=0,E644+E646-E645-E647,0)</f>
        <v>2048049</v>
      </c>
      <c r="F648" s="148">
        <f t="shared" si="10"/>
        <v>792.9230983657967</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3876631</v>
      </c>
      <c r="E652" s="149">
        <v>2539010</v>
      </c>
      <c r="F652" s="148">
        <f t="shared" ref="F652:F677" si="11">IF(D652&lt;&gt;0,IF(E652/D652&gt;=100,"&gt;&gt;100",E652/D652*100),"-")</f>
        <v>65.495271538611746</v>
      </c>
    </row>
    <row r="653" spans="1:6" s="8" customFormat="1" x14ac:dyDescent="0.2">
      <c r="A653" s="145" t="s">
        <v>1208</v>
      </c>
      <c r="B653" s="146" t="s">
        <v>2750</v>
      </c>
      <c r="C653" s="345">
        <v>639</v>
      </c>
      <c r="D653" s="149">
        <v>18036339</v>
      </c>
      <c r="E653" s="149">
        <v>25684034</v>
      </c>
      <c r="F653" s="148">
        <f t="shared" si="11"/>
        <v>142.40159269572391</v>
      </c>
    </row>
    <row r="654" spans="1:6" s="8" customFormat="1" x14ac:dyDescent="0.2">
      <c r="A654" s="145" t="s">
        <v>1209</v>
      </c>
      <c r="B654" s="146" t="s">
        <v>3586</v>
      </c>
      <c r="C654" s="345">
        <v>640</v>
      </c>
      <c r="D654" s="149">
        <v>19373960</v>
      </c>
      <c r="E654" s="149">
        <v>25144192</v>
      </c>
      <c r="F654" s="148">
        <f t="shared" si="11"/>
        <v>129.78344127891253</v>
      </c>
    </row>
    <row r="655" spans="1:6" s="8" customFormat="1" x14ac:dyDescent="0.2">
      <c r="A655" s="145">
        <v>11</v>
      </c>
      <c r="B655" s="146" t="s">
        <v>181</v>
      </c>
      <c r="C655" s="345">
        <v>641</v>
      </c>
      <c r="D655" s="147">
        <f>+D652+D653-D654</f>
        <v>2539010</v>
      </c>
      <c r="E655" s="147">
        <f>+E652+E653-E654</f>
        <v>3078852</v>
      </c>
      <c r="F655" s="150">
        <f t="shared" si="11"/>
        <v>121.2619091693219</v>
      </c>
    </row>
    <row r="656" spans="1:6" s="8" customFormat="1" ht="24" x14ac:dyDescent="0.2">
      <c r="A656" s="145" t="s">
        <v>1215</v>
      </c>
      <c r="B656" s="146" t="s">
        <v>1222</v>
      </c>
      <c r="C656" s="345">
        <v>642</v>
      </c>
      <c r="D656" s="149">
        <v>22</v>
      </c>
      <c r="E656" s="149">
        <v>19</v>
      </c>
      <c r="F656" s="148">
        <f t="shared" si="11"/>
        <v>86.36363636363636</v>
      </c>
    </row>
    <row r="657" spans="1:6" s="8" customFormat="1" ht="24" x14ac:dyDescent="0.2">
      <c r="A657" s="145" t="s">
        <v>1215</v>
      </c>
      <c r="B657" s="146" t="s">
        <v>2433</v>
      </c>
      <c r="C657" s="345">
        <v>643</v>
      </c>
      <c r="D657" s="149">
        <v>2</v>
      </c>
      <c r="E657" s="149">
        <v>2</v>
      </c>
      <c r="F657" s="148">
        <f t="shared" si="11"/>
        <v>100</v>
      </c>
    </row>
    <row r="658" spans="1:6" s="8" customFormat="1" x14ac:dyDescent="0.2">
      <c r="A658" s="145" t="s">
        <v>1215</v>
      </c>
      <c r="B658" s="146" t="s">
        <v>3016</v>
      </c>
      <c r="C658" s="345">
        <v>644</v>
      </c>
      <c r="D658" s="149">
        <v>22</v>
      </c>
      <c r="E658" s="149">
        <v>19</v>
      </c>
      <c r="F658" s="148">
        <f t="shared" si="11"/>
        <v>86.36363636363636</v>
      </c>
    </row>
    <row r="659" spans="1:6" s="8" customFormat="1" x14ac:dyDescent="0.2">
      <c r="A659" s="145" t="s">
        <v>1215</v>
      </c>
      <c r="B659" s="146" t="s">
        <v>3555</v>
      </c>
      <c r="C659" s="345">
        <v>645</v>
      </c>
      <c r="D659" s="149">
        <v>2</v>
      </c>
      <c r="E659" s="149">
        <v>2</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v>24910</v>
      </c>
      <c r="E663" s="149">
        <v>3698</v>
      </c>
      <c r="F663" s="148">
        <f t="shared" si="11"/>
        <v>14.845443596949018</v>
      </c>
    </row>
    <row r="664" spans="1:6" s="8" customFormat="1" x14ac:dyDescent="0.2">
      <c r="A664" s="145">
        <v>63311</v>
      </c>
      <c r="B664" s="146" t="s">
        <v>372</v>
      </c>
      <c r="C664" s="345">
        <v>650</v>
      </c>
      <c r="D664" s="149">
        <v>1421768</v>
      </c>
      <c r="E664" s="149">
        <v>422505</v>
      </c>
      <c r="F664" s="148">
        <f t="shared" si="11"/>
        <v>29.716873639018459</v>
      </c>
    </row>
    <row r="665" spans="1:6" s="8" customFormat="1" x14ac:dyDescent="0.2">
      <c r="A665" s="145">
        <v>63312</v>
      </c>
      <c r="B665" s="146" t="s">
        <v>26</v>
      </c>
      <c r="C665" s="345">
        <v>651</v>
      </c>
      <c r="D665" s="149">
        <v>358644</v>
      </c>
      <c r="E665" s="149">
        <v>65100</v>
      </c>
      <c r="F665" s="148">
        <f t="shared" si="11"/>
        <v>18.151704754575569</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v>663000</v>
      </c>
      <c r="E668" s="149">
        <v>500000</v>
      </c>
      <c r="F668" s="148">
        <f t="shared" si="11"/>
        <v>75.41478129713424</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291317</v>
      </c>
      <c r="E672" s="149">
        <v>283343</v>
      </c>
      <c r="F672" s="148">
        <f t="shared" si="11"/>
        <v>97.262775601835799</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1823</v>
      </c>
      <c r="E700" s="149">
        <v>43416</v>
      </c>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38205</v>
      </c>
      <c r="E702" s="149">
        <v>40011</v>
      </c>
      <c r="F702" s="148">
        <f>IF(D702&lt;&gt;0,IF(E702/D702&gt;=100,"&gt;&gt;100",E702/D702*100),"-")</f>
        <v>104.72712995681192</v>
      </c>
    </row>
    <row r="703" spans="1:6" s="8" customFormat="1" x14ac:dyDescent="0.2">
      <c r="A703" s="145">
        <v>32121</v>
      </c>
      <c r="B703" s="146" t="s">
        <v>3797</v>
      </c>
      <c r="C703" s="345">
        <v>689</v>
      </c>
      <c r="D703" s="149">
        <v>115158</v>
      </c>
      <c r="E703" s="149">
        <v>118856</v>
      </c>
      <c r="F703" s="148">
        <f>IF(D703&lt;&gt;0,IF(E703/D703&gt;=100,"&gt;&gt;100",E703/D703*100),"-")</f>
        <v>103.21124020910402</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17290</v>
      </c>
      <c r="E705" s="149">
        <v>15182</v>
      </c>
      <c r="F705" s="148">
        <f>IF(D705&lt;&gt;0,IF(E705/D705&gt;=100,"&gt;&gt;100",E705/D705*100),"-")</f>
        <v>87.807981492192027</v>
      </c>
    </row>
    <row r="706" spans="1:6" s="8" customFormat="1" x14ac:dyDescent="0.2">
      <c r="A706" s="145" t="s">
        <v>3798</v>
      </c>
      <c r="B706" s="146" t="s">
        <v>3799</v>
      </c>
      <c r="C706" s="345">
        <v>692</v>
      </c>
      <c r="D706" s="149">
        <v>35670</v>
      </c>
      <c r="E706" s="149">
        <v>22350</v>
      </c>
      <c r="F706" s="148">
        <f>IF(D706&lt;&gt;0,IF(E706/D706&gt;=100,"&gt;&gt;100",E706/D706*100),"-")</f>
        <v>62.657695542472666</v>
      </c>
    </row>
    <row r="707" spans="1:6" s="8" customFormat="1" x14ac:dyDescent="0.2">
      <c r="A707" s="145" t="s">
        <v>3800</v>
      </c>
      <c r="B707" s="146" t="s">
        <v>3801</v>
      </c>
      <c r="C707" s="345">
        <v>693</v>
      </c>
      <c r="D707" s="149">
        <v>16325</v>
      </c>
      <c r="E707" s="149">
        <v>18779</v>
      </c>
      <c r="F707" s="148">
        <f>IF(D707&lt;&gt;0,IF(E707/D707&gt;=100,"&gt;&gt;100",E707/D707*100),"-")</f>
        <v>115.0321592649311</v>
      </c>
    </row>
    <row r="708" spans="1:6" s="8" customFormat="1" x14ac:dyDescent="0.2">
      <c r="A708" s="145" t="s">
        <v>136</v>
      </c>
      <c r="B708" s="146" t="s">
        <v>1134</v>
      </c>
      <c r="C708" s="345">
        <v>694</v>
      </c>
      <c r="D708" s="149">
        <v>24912</v>
      </c>
      <c r="E708" s="149">
        <v>39384</v>
      </c>
      <c r="F708" s="148">
        <f>IF(D708&lt;&gt;0,IF(E708/D708&gt;=100,"&gt;&gt;100",E708/D708*100),"-")</f>
        <v>158.09248554913296</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216818</v>
      </c>
      <c r="E710" s="149">
        <v>389492</v>
      </c>
      <c r="F710" s="148">
        <f t="shared" ref="F710:F773" si="13">IF(D710&lt;&gt;0,IF(E710/D710&gt;=100,"&gt;&gt;100",E710/D710*100),"-")</f>
        <v>179.64006678412309</v>
      </c>
    </row>
    <row r="711" spans="1:6" s="8" customFormat="1" x14ac:dyDescent="0.2">
      <c r="A711" s="145" t="s">
        <v>1135</v>
      </c>
      <c r="B711" s="146" t="s">
        <v>1136</v>
      </c>
      <c r="C711" s="345">
        <v>697</v>
      </c>
      <c r="D711" s="149">
        <v>14134</v>
      </c>
      <c r="E711" s="149">
        <v>32807</v>
      </c>
      <c r="F711" s="148">
        <f t="shared" si="13"/>
        <v>232.1140512239989</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v>72772</v>
      </c>
      <c r="E727" s="149">
        <v>89406</v>
      </c>
      <c r="F727" s="148">
        <f t="shared" si="13"/>
        <v>122.85769251910075</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v>108126</v>
      </c>
      <c r="E744" s="149">
        <v>127049</v>
      </c>
      <c r="F744" s="148">
        <f t="shared" si="13"/>
        <v>117.50087860459092</v>
      </c>
    </row>
    <row r="745" spans="1:6" s="8" customFormat="1" x14ac:dyDescent="0.2">
      <c r="A745" s="145">
        <v>35232</v>
      </c>
      <c r="B745" s="146" t="s">
        <v>3256</v>
      </c>
      <c r="C745" s="345">
        <v>731</v>
      </c>
      <c r="D745" s="149">
        <v>0</v>
      </c>
      <c r="E745" s="149">
        <v>56750</v>
      </c>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v>200000</v>
      </c>
      <c r="E747" s="149">
        <v>0</v>
      </c>
      <c r="F747" s="148">
        <f t="shared" si="13"/>
        <v>0</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v>0</v>
      </c>
      <c r="E758" s="149">
        <v>15000</v>
      </c>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v>138201</v>
      </c>
      <c r="E786" s="149">
        <v>640284</v>
      </c>
      <c r="F786" s="148">
        <f t="shared" si="14"/>
        <v>463.29910782121686</v>
      </c>
    </row>
    <row r="787" spans="1:6" s="8" customFormat="1" x14ac:dyDescent="0.2">
      <c r="A787" s="145" t="s">
        <v>2098</v>
      </c>
      <c r="B787" s="146" t="s">
        <v>2099</v>
      </c>
      <c r="C787" s="345">
        <v>773</v>
      </c>
      <c r="D787" s="149">
        <v>12000</v>
      </c>
      <c r="E787" s="149">
        <v>0</v>
      </c>
      <c r="F787" s="148">
        <f t="shared" si="14"/>
        <v>0</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v>52400</v>
      </c>
      <c r="E789" s="149">
        <v>103200</v>
      </c>
      <c r="F789" s="148">
        <f t="shared" si="14"/>
        <v>196.94656488549617</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v>120500</v>
      </c>
      <c r="E791" s="149">
        <v>237000</v>
      </c>
      <c r="F791" s="148">
        <f t="shared" si="14"/>
        <v>196.68049792531119</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v>129637</v>
      </c>
      <c r="E793" s="149">
        <v>69039</v>
      </c>
      <c r="F793" s="148">
        <f t="shared" si="14"/>
        <v>53.255629179940911</v>
      </c>
    </row>
    <row r="794" spans="1:6" s="8" customFormat="1" x14ac:dyDescent="0.2">
      <c r="A794" s="145">
        <v>37221</v>
      </c>
      <c r="B794" s="146" t="s">
        <v>3792</v>
      </c>
      <c r="C794" s="345">
        <v>780</v>
      </c>
      <c r="D794" s="149">
        <v>259195</v>
      </c>
      <c r="E794" s="149">
        <v>398611</v>
      </c>
      <c r="F794" s="148">
        <f t="shared" si="14"/>
        <v>153.78807461563687</v>
      </c>
    </row>
    <row r="795" spans="1:6" s="8" customFormat="1" x14ac:dyDescent="0.2">
      <c r="A795" s="145" t="s">
        <v>2105</v>
      </c>
      <c r="B795" s="146" t="s">
        <v>2091</v>
      </c>
      <c r="C795" s="345">
        <v>781</v>
      </c>
      <c r="D795" s="149">
        <v>14627</v>
      </c>
      <c r="E795" s="149">
        <v>0</v>
      </c>
      <c r="F795" s="148">
        <f t="shared" si="14"/>
        <v>0</v>
      </c>
    </row>
    <row r="796" spans="1:6" s="8" customFormat="1" x14ac:dyDescent="0.2">
      <c r="A796" s="145" t="s">
        <v>2106</v>
      </c>
      <c r="B796" s="146" t="s">
        <v>3233</v>
      </c>
      <c r="C796" s="345">
        <v>782</v>
      </c>
      <c r="D796" s="149">
        <v>177112</v>
      </c>
      <c r="E796" s="149">
        <v>240345</v>
      </c>
      <c r="F796" s="148">
        <f t="shared" si="14"/>
        <v>135.70226749175663</v>
      </c>
    </row>
    <row r="797" spans="1:6" s="8" customFormat="1" x14ac:dyDescent="0.2">
      <c r="A797" s="145" t="s">
        <v>2107</v>
      </c>
      <c r="B797" s="146" t="s">
        <v>2108</v>
      </c>
      <c r="C797" s="345">
        <v>783</v>
      </c>
      <c r="D797" s="149">
        <v>19295</v>
      </c>
      <c r="E797" s="149">
        <v>67786</v>
      </c>
      <c r="F797" s="148">
        <f t="shared" si="14"/>
        <v>351.31381186835966</v>
      </c>
    </row>
    <row r="798" spans="1:6" s="8" customFormat="1" x14ac:dyDescent="0.2">
      <c r="A798" s="145" t="s">
        <v>2109</v>
      </c>
      <c r="B798" s="146" t="s">
        <v>2110</v>
      </c>
      <c r="C798" s="345">
        <v>784</v>
      </c>
      <c r="D798" s="149">
        <v>95787</v>
      </c>
      <c r="E798" s="149">
        <v>160683</v>
      </c>
      <c r="F798" s="148">
        <f t="shared" si="14"/>
        <v>167.75032102477371</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v>225732</v>
      </c>
      <c r="E804" s="149">
        <v>67785</v>
      </c>
      <c r="F804" s="148">
        <f t="shared" si="14"/>
        <v>30.028972409760247</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v>1997000</v>
      </c>
      <c r="E868" s="149">
        <v>0</v>
      </c>
      <c r="F868" s="148">
        <f t="shared" si="15"/>
        <v>0</v>
      </c>
    </row>
    <row r="869" spans="1:6" s="8" customFormat="1" x14ac:dyDescent="0.2">
      <c r="A869" s="145">
        <v>84432</v>
      </c>
      <c r="B869" s="146" t="s">
        <v>2565</v>
      </c>
      <c r="C869" s="345">
        <v>855</v>
      </c>
      <c r="D869" s="149">
        <v>0</v>
      </c>
      <c r="E869" s="149">
        <v>2642215</v>
      </c>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v>1037970</v>
      </c>
      <c r="E953" s="149">
        <v>1029435</v>
      </c>
      <c r="F953" s="148">
        <f t="shared" si="16"/>
        <v>99.177721899476865</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Mirjana Cvitkušić</v>
      </c>
      <c r="D995" s="293"/>
      <c r="E995" s="293"/>
    </row>
    <row r="996" spans="1:5" ht="15" customHeight="1" x14ac:dyDescent="0.2">
      <c r="A996" s="291" t="str">
        <f>IF(RefStr!H27="","Telefon za kontakt: _________________","Telefon za kontakt: " &amp; RefStr!H27)</f>
        <v>Telefon za kontakt: 031381228</v>
      </c>
      <c r="C996" s="292"/>
    </row>
    <row r="997" spans="1:5" ht="15" customHeight="1" x14ac:dyDescent="0.2">
      <c r="A997" s="291" t="str">
        <f>IF(RefStr!H33="","Odgovorna osoba: _____________________________","Odgovorna osoba: " &amp; RefStr!H33)</f>
        <v>Odgovorna osoba: Dražen Tonkovac</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192" activePane="bottomLeft" state="frozen"/>
      <selection pane="bottomLeft" activeCell="E293" sqref="E29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35468</v>
      </c>
      <c r="C4" s="429"/>
      <c r="D4" s="429"/>
      <c r="E4" s="430">
        <f>SUM(Skriveni!G977:G1286)</f>
        <v>423119542.27200007</v>
      </c>
      <c r="F4" s="431"/>
    </row>
    <row r="5" spans="1:6" ht="15" customHeight="1" x14ac:dyDescent="0.2">
      <c r="B5" s="428" t="str">
        <f>"Naziv: "&amp;IF(RefStr!B10&lt;&gt;"",RefStr!B10,"_______________________________________")</f>
        <v>Naziv: OPĆINA ČEPIN</v>
      </c>
      <c r="C5" s="429"/>
      <c r="D5" s="429"/>
      <c r="E5" s="432" t="s">
        <v>7</v>
      </c>
      <c r="F5" s="432"/>
    </row>
    <row r="6" spans="1:6" ht="15" customHeight="1" x14ac:dyDescent="0.2">
      <c r="A6" s="24"/>
      <c r="B6" s="426" t="str">
        <f xml:space="preserve"> "Razina: " &amp; RefStr!B16 &amp; ", Razdjel: " &amp; TEXT(INT(VALUE(RefStr!B20)), "000")</f>
        <v>Razina: 22, Razdjel: 000</v>
      </c>
      <c r="C6" s="427"/>
      <c r="D6" s="427"/>
      <c r="E6" s="427"/>
      <c r="F6" s="427"/>
    </row>
    <row r="7" spans="1:6" ht="15" customHeight="1" x14ac:dyDescent="0.2">
      <c r="A7" s="24"/>
      <c r="B7" s="426" t="str">
        <f>"Djelatnost: " &amp; RefStr!B18 &amp; " " &amp; RefStr!C18</f>
        <v>Djelatnost: 8411 Opće djelatnosti javne uprave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85006997</v>
      </c>
      <c r="E12" s="96">
        <f>E13+E74</f>
        <v>108014391</v>
      </c>
      <c r="F12" s="123">
        <f t="shared" ref="F12:F75" si="0">IF(D12&gt;0,IF(E12/D12&gt;=100,"&gt;&gt;100",E12/D12*100),"-")</f>
        <v>127.06529440158909</v>
      </c>
    </row>
    <row r="13" spans="1:6" s="3" customFormat="1" x14ac:dyDescent="0.2">
      <c r="A13" s="132">
        <v>0</v>
      </c>
      <c r="B13" s="314" t="s">
        <v>521</v>
      </c>
      <c r="C13" s="303">
        <v>2</v>
      </c>
      <c r="D13" s="97">
        <f>D14+D18+D57+D58+D62+D69</f>
        <v>37342812</v>
      </c>
      <c r="E13" s="97">
        <f>E14+E18+E57+E58+E62+E69</f>
        <v>62231343</v>
      </c>
      <c r="F13" s="124">
        <f t="shared" si="0"/>
        <v>166.6487863849139</v>
      </c>
    </row>
    <row r="14" spans="1:6" s="3" customFormat="1" x14ac:dyDescent="0.2">
      <c r="A14" s="132" t="s">
        <v>1564</v>
      </c>
      <c r="B14" s="314" t="s">
        <v>3259</v>
      </c>
      <c r="C14" s="303">
        <v>3</v>
      </c>
      <c r="D14" s="97">
        <f>D15+D16-D17</f>
        <v>3634882</v>
      </c>
      <c r="E14" s="97">
        <f>E15+E16-E17</f>
        <v>26162609</v>
      </c>
      <c r="F14" s="124">
        <f t="shared" si="0"/>
        <v>719.76501575566965</v>
      </c>
    </row>
    <row r="15" spans="1:6" s="3" customFormat="1" x14ac:dyDescent="0.2">
      <c r="A15" s="132" t="s">
        <v>3260</v>
      </c>
      <c r="B15" s="314" t="s">
        <v>3261</v>
      </c>
      <c r="C15" s="303">
        <v>4</v>
      </c>
      <c r="D15" s="94">
        <v>3634882</v>
      </c>
      <c r="E15" s="94">
        <v>26075182</v>
      </c>
      <c r="F15" s="125">
        <f t="shared" si="0"/>
        <v>717.35979324775872</v>
      </c>
    </row>
    <row r="16" spans="1:6" s="3" customFormat="1" x14ac:dyDescent="0.2">
      <c r="A16" s="132" t="s">
        <v>3262</v>
      </c>
      <c r="B16" s="314" t="s">
        <v>358</v>
      </c>
      <c r="C16" s="303">
        <v>5</v>
      </c>
      <c r="D16" s="94"/>
      <c r="E16" s="94">
        <v>87427</v>
      </c>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26660644</v>
      </c>
      <c r="E18" s="97">
        <f>E19+E25+E35+E41+E47+E51</f>
        <v>29805631</v>
      </c>
      <c r="F18" s="124">
        <f t="shared" si="0"/>
        <v>111.79636545913894</v>
      </c>
    </row>
    <row r="19" spans="1:6" s="3" customFormat="1" x14ac:dyDescent="0.2">
      <c r="A19" s="315" t="s">
        <v>362</v>
      </c>
      <c r="B19" s="314" t="s">
        <v>3928</v>
      </c>
      <c r="C19" s="303">
        <v>8</v>
      </c>
      <c r="D19" s="97">
        <f>SUM(D20:D23)-D24</f>
        <v>24037412</v>
      </c>
      <c r="E19" s="97">
        <f>SUM(E20:E23)-E24</f>
        <v>27594446</v>
      </c>
      <c r="F19" s="124">
        <f t="shared" si="0"/>
        <v>114.79790752848102</v>
      </c>
    </row>
    <row r="20" spans="1:6" s="3" customFormat="1" x14ac:dyDescent="0.2">
      <c r="A20" s="132" t="s">
        <v>363</v>
      </c>
      <c r="B20" s="314" t="s">
        <v>382</v>
      </c>
      <c r="C20" s="303">
        <v>9</v>
      </c>
      <c r="D20" s="94">
        <v>483538</v>
      </c>
      <c r="E20" s="94">
        <v>483538</v>
      </c>
      <c r="F20" s="125">
        <f t="shared" si="0"/>
        <v>100</v>
      </c>
    </row>
    <row r="21" spans="1:6" s="3" customFormat="1" x14ac:dyDescent="0.2">
      <c r="A21" s="132" t="s">
        <v>364</v>
      </c>
      <c r="B21" s="314" t="s">
        <v>383</v>
      </c>
      <c r="C21" s="303">
        <v>10</v>
      </c>
      <c r="D21" s="94">
        <v>10245038</v>
      </c>
      <c r="E21" s="94">
        <v>10782711</v>
      </c>
      <c r="F21" s="125">
        <f t="shared" si="0"/>
        <v>105.2481308512472</v>
      </c>
    </row>
    <row r="22" spans="1:6" s="3" customFormat="1" x14ac:dyDescent="0.2">
      <c r="A22" s="132" t="s">
        <v>365</v>
      </c>
      <c r="B22" s="314" t="s">
        <v>2882</v>
      </c>
      <c r="C22" s="303">
        <v>11</v>
      </c>
      <c r="D22" s="94">
        <v>12085493</v>
      </c>
      <c r="E22" s="94">
        <v>17109121</v>
      </c>
      <c r="F22" s="125">
        <f t="shared" si="0"/>
        <v>141.56742302527502</v>
      </c>
    </row>
    <row r="23" spans="1:6" s="3" customFormat="1" x14ac:dyDescent="0.2">
      <c r="A23" s="132" t="s">
        <v>366</v>
      </c>
      <c r="B23" s="314" t="s">
        <v>384</v>
      </c>
      <c r="C23" s="303">
        <v>12</v>
      </c>
      <c r="D23" s="94">
        <v>9503338</v>
      </c>
      <c r="E23" s="94">
        <v>8894369</v>
      </c>
      <c r="F23" s="125">
        <f t="shared" si="0"/>
        <v>93.592051550728812</v>
      </c>
    </row>
    <row r="24" spans="1:6" s="3" customFormat="1" x14ac:dyDescent="0.2">
      <c r="A24" s="132" t="s">
        <v>367</v>
      </c>
      <c r="B24" s="314" t="s">
        <v>1155</v>
      </c>
      <c r="C24" s="303">
        <v>13</v>
      </c>
      <c r="D24" s="94">
        <v>8279995</v>
      </c>
      <c r="E24" s="94">
        <v>9675293</v>
      </c>
      <c r="F24" s="125">
        <f t="shared" si="0"/>
        <v>116.85143529676046</v>
      </c>
    </row>
    <row r="25" spans="1:6" s="3" customFormat="1" x14ac:dyDescent="0.2">
      <c r="A25" s="315" t="s">
        <v>1156</v>
      </c>
      <c r="B25" s="314" t="s">
        <v>1261</v>
      </c>
      <c r="C25" s="303">
        <v>14</v>
      </c>
      <c r="D25" s="97">
        <f>SUM(D26:D33)-D34</f>
        <v>548480</v>
      </c>
      <c r="E25" s="97">
        <f>SUM(E26:E33)-E34</f>
        <v>1142880</v>
      </c>
      <c r="F25" s="124">
        <f t="shared" si="0"/>
        <v>208.37222870478413</v>
      </c>
    </row>
    <row r="26" spans="1:6" s="3" customFormat="1" x14ac:dyDescent="0.2">
      <c r="A26" s="132" t="s">
        <v>1157</v>
      </c>
      <c r="B26" s="314" t="s">
        <v>3941</v>
      </c>
      <c r="C26" s="303">
        <v>15</v>
      </c>
      <c r="D26" s="94">
        <v>1002533</v>
      </c>
      <c r="E26" s="94">
        <v>817245</v>
      </c>
      <c r="F26" s="125">
        <f t="shared" si="0"/>
        <v>81.518014868338497</v>
      </c>
    </row>
    <row r="27" spans="1:6" s="3" customFormat="1" x14ac:dyDescent="0.2">
      <c r="A27" s="132" t="s">
        <v>1158</v>
      </c>
      <c r="B27" s="314" t="s">
        <v>3965</v>
      </c>
      <c r="C27" s="303">
        <v>16</v>
      </c>
      <c r="D27" s="94">
        <v>396695</v>
      </c>
      <c r="E27" s="94">
        <v>303321</v>
      </c>
      <c r="F27" s="125">
        <f t="shared" si="0"/>
        <v>76.46201741892385</v>
      </c>
    </row>
    <row r="28" spans="1:6" s="3" customFormat="1" x14ac:dyDescent="0.2">
      <c r="A28" s="132" t="s">
        <v>1159</v>
      </c>
      <c r="B28" s="314" t="s">
        <v>3943</v>
      </c>
      <c r="C28" s="303">
        <v>17</v>
      </c>
      <c r="D28" s="94">
        <v>294266</v>
      </c>
      <c r="E28" s="94">
        <v>231465</v>
      </c>
      <c r="F28" s="125">
        <f t="shared" si="0"/>
        <v>78.658424690586074</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280</v>
      </c>
      <c r="E30" s="94">
        <v>66380</v>
      </c>
      <c r="F30" s="125" t="str">
        <f t="shared" si="0"/>
        <v>&gt;&gt;100</v>
      </c>
    </row>
    <row r="31" spans="1:6" s="3" customFormat="1" x14ac:dyDescent="0.2">
      <c r="A31" s="272" t="s">
        <v>2451</v>
      </c>
      <c r="B31" s="314" t="s">
        <v>3946</v>
      </c>
      <c r="C31" s="303">
        <v>20</v>
      </c>
      <c r="D31" s="94">
        <v>47408</v>
      </c>
      <c r="E31" s="94">
        <v>407590</v>
      </c>
      <c r="F31" s="125">
        <f t="shared" si="0"/>
        <v>859.74940938238285</v>
      </c>
    </row>
    <row r="32" spans="1:6" s="3" customFormat="1" x14ac:dyDescent="0.2">
      <c r="A32" s="272" t="s">
        <v>2452</v>
      </c>
      <c r="B32" s="314" t="s">
        <v>3947</v>
      </c>
      <c r="C32" s="303">
        <v>21</v>
      </c>
      <c r="D32" s="94">
        <v>1072852</v>
      </c>
      <c r="E32" s="94">
        <v>1079726</v>
      </c>
      <c r="F32" s="125">
        <f t="shared" si="0"/>
        <v>100.64072211264927</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2265554</v>
      </c>
      <c r="E34" s="94">
        <v>1762847</v>
      </c>
      <c r="F34" s="125">
        <f t="shared" si="0"/>
        <v>77.810857741638472</v>
      </c>
    </row>
    <row r="35" spans="1:6" s="3" customFormat="1" x14ac:dyDescent="0.2">
      <c r="A35" s="316" t="s">
        <v>2455</v>
      </c>
      <c r="B35" s="314" t="s">
        <v>3133</v>
      </c>
      <c r="C35" s="303">
        <v>24</v>
      </c>
      <c r="D35" s="97">
        <f>SUM(D36:D39)-D40</f>
        <v>87187</v>
      </c>
      <c r="E35" s="97">
        <f>SUM(E36:E39)-E40</f>
        <v>84646</v>
      </c>
      <c r="F35" s="124">
        <f t="shared" si="0"/>
        <v>97.085574684299274</v>
      </c>
    </row>
    <row r="36" spans="1:6" s="3" customFormat="1" x14ac:dyDescent="0.2">
      <c r="A36" s="272" t="s">
        <v>2870</v>
      </c>
      <c r="B36" s="314" t="s">
        <v>3948</v>
      </c>
      <c r="C36" s="303">
        <v>25</v>
      </c>
      <c r="D36" s="94">
        <v>221780</v>
      </c>
      <c r="E36" s="94">
        <v>237780</v>
      </c>
      <c r="F36" s="125">
        <f t="shared" si="0"/>
        <v>107.21435656957345</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134593</v>
      </c>
      <c r="E40" s="94">
        <v>153134</v>
      </c>
      <c r="F40" s="125">
        <f t="shared" si="0"/>
        <v>113.77560497202677</v>
      </c>
    </row>
    <row r="41" spans="1:6" s="3" customFormat="1" x14ac:dyDescent="0.2">
      <c r="A41" s="315" t="s">
        <v>2877</v>
      </c>
      <c r="B41" s="314" t="s">
        <v>3134</v>
      </c>
      <c r="C41" s="303">
        <v>30</v>
      </c>
      <c r="D41" s="97">
        <f>SUM(D42:D45)-D46</f>
        <v>18000</v>
      </c>
      <c r="E41" s="97">
        <f>SUM(E42:E45)-E46</f>
        <v>18000</v>
      </c>
      <c r="F41" s="124">
        <f t="shared" si="0"/>
        <v>100</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v>18000</v>
      </c>
      <c r="E43" s="94">
        <v>18000</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124000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v>124000</v>
      </c>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1969565</v>
      </c>
      <c r="E51" s="97">
        <f>SUM(E52:E55)-E56</f>
        <v>841659</v>
      </c>
      <c r="F51" s="124">
        <f t="shared" si="0"/>
        <v>42.733243127289526</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98537</v>
      </c>
      <c r="E53" s="94">
        <v>77547</v>
      </c>
      <c r="F53" s="125">
        <f t="shared" si="0"/>
        <v>78.698356962359313</v>
      </c>
    </row>
    <row r="54" spans="1:6" s="3" customFormat="1" x14ac:dyDescent="0.2">
      <c r="A54" s="132" t="s">
        <v>446</v>
      </c>
      <c r="B54" s="314" t="s">
        <v>3549</v>
      </c>
      <c r="C54" s="303">
        <v>43</v>
      </c>
      <c r="D54" s="94">
        <v>2213134</v>
      </c>
      <c r="E54" s="94">
        <v>930697</v>
      </c>
      <c r="F54" s="125">
        <f t="shared" si="0"/>
        <v>42.053350587899331</v>
      </c>
    </row>
    <row r="55" spans="1:6" s="3" customFormat="1" x14ac:dyDescent="0.2">
      <c r="A55" s="132" t="s">
        <v>447</v>
      </c>
      <c r="B55" s="314" t="s">
        <v>3550</v>
      </c>
      <c r="C55" s="303">
        <v>44</v>
      </c>
      <c r="D55" s="94">
        <v>229425</v>
      </c>
      <c r="E55" s="94"/>
      <c r="F55" s="125">
        <f t="shared" si="0"/>
        <v>0</v>
      </c>
    </row>
    <row r="56" spans="1:6" s="3" customFormat="1" x14ac:dyDescent="0.2">
      <c r="A56" s="132" t="s">
        <v>448</v>
      </c>
      <c r="B56" s="314" t="s">
        <v>449</v>
      </c>
      <c r="C56" s="303">
        <v>45</v>
      </c>
      <c r="D56" s="94">
        <v>571531</v>
      </c>
      <c r="E56" s="94">
        <v>166585</v>
      </c>
      <c r="F56" s="125">
        <f t="shared" si="0"/>
        <v>29.147150373295588</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21661</v>
      </c>
      <c r="E60" s="94">
        <v>60399</v>
      </c>
      <c r="F60" s="125">
        <f t="shared" si="0"/>
        <v>278.8375421264023</v>
      </c>
    </row>
    <row r="61" spans="1:6" s="3" customFormat="1" x14ac:dyDescent="0.2">
      <c r="A61" s="132" t="s">
        <v>456</v>
      </c>
      <c r="B61" s="314" t="s">
        <v>617</v>
      </c>
      <c r="C61" s="303">
        <v>50</v>
      </c>
      <c r="D61" s="94">
        <v>21661</v>
      </c>
      <c r="E61" s="94">
        <v>60399</v>
      </c>
      <c r="F61" s="125">
        <f t="shared" si="0"/>
        <v>278.8375421264023</v>
      </c>
    </row>
    <row r="62" spans="1:6" s="3" customFormat="1" x14ac:dyDescent="0.2">
      <c r="A62" s="132" t="s">
        <v>618</v>
      </c>
      <c r="B62" s="314" t="s">
        <v>3383</v>
      </c>
      <c r="C62" s="303">
        <v>51</v>
      </c>
      <c r="D62" s="97">
        <f>SUM(D63:D68)</f>
        <v>7047286</v>
      </c>
      <c r="E62" s="97">
        <f>SUM(E63:E68)</f>
        <v>6263103</v>
      </c>
      <c r="F62" s="124">
        <f t="shared" si="0"/>
        <v>88.872553207007627</v>
      </c>
    </row>
    <row r="63" spans="1:6" s="3" customFormat="1" x14ac:dyDescent="0.2">
      <c r="A63" s="132" t="s">
        <v>619</v>
      </c>
      <c r="B63" s="314" t="s">
        <v>620</v>
      </c>
      <c r="C63" s="303">
        <v>52</v>
      </c>
      <c r="D63" s="94">
        <v>5750764</v>
      </c>
      <c r="E63" s="94">
        <v>4931666</v>
      </c>
      <c r="F63" s="125">
        <f t="shared" si="0"/>
        <v>85.756709891068382</v>
      </c>
    </row>
    <row r="64" spans="1:6" s="3" customFormat="1" x14ac:dyDescent="0.2">
      <c r="A64" s="132" t="s">
        <v>621</v>
      </c>
      <c r="B64" s="314" t="s">
        <v>2569</v>
      </c>
      <c r="C64" s="303">
        <v>53</v>
      </c>
      <c r="D64" s="94">
        <v>28750</v>
      </c>
      <c r="E64" s="94"/>
      <c r="F64" s="125">
        <f t="shared" si="0"/>
        <v>0</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v>700310</v>
      </c>
      <c r="E67" s="94">
        <v>867624</v>
      </c>
      <c r="F67" s="125">
        <f t="shared" si="0"/>
        <v>123.89141951421514</v>
      </c>
    </row>
    <row r="68" spans="1:6" s="3" customFormat="1" x14ac:dyDescent="0.2">
      <c r="A68" s="272" t="s">
        <v>3420</v>
      </c>
      <c r="B68" s="314" t="s">
        <v>3040</v>
      </c>
      <c r="C68" s="303">
        <v>57</v>
      </c>
      <c r="D68" s="94">
        <v>567462</v>
      </c>
      <c r="E68" s="94">
        <v>463813</v>
      </c>
      <c r="F68" s="125">
        <f t="shared" si="0"/>
        <v>81.734635975624798</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47664185</v>
      </c>
      <c r="E74" s="97">
        <f>E75+E84+E92+E123+E139+E151+E168+E169</f>
        <v>45783048</v>
      </c>
      <c r="F74" s="124">
        <f t="shared" si="0"/>
        <v>96.053353267238279</v>
      </c>
    </row>
    <row r="75" spans="1:6" s="3" customFormat="1" x14ac:dyDescent="0.2">
      <c r="A75" s="272" t="s">
        <v>2744</v>
      </c>
      <c r="B75" s="314" t="s">
        <v>322</v>
      </c>
      <c r="C75" s="303">
        <v>64</v>
      </c>
      <c r="D75" s="97">
        <f>+D76+D81+D82+D83</f>
        <v>2539010</v>
      </c>
      <c r="E75" s="97">
        <f>+E76+E81+E82+E83</f>
        <v>3078852</v>
      </c>
      <c r="F75" s="124">
        <f t="shared" si="0"/>
        <v>121.2619091693219</v>
      </c>
    </row>
    <row r="76" spans="1:6" s="3" customFormat="1" x14ac:dyDescent="0.2">
      <c r="A76" s="132" t="s">
        <v>3429</v>
      </c>
      <c r="B76" s="317" t="s">
        <v>1885</v>
      </c>
      <c r="C76" s="303">
        <v>65</v>
      </c>
      <c r="D76" s="97">
        <f>SUM(D77:D80)</f>
        <v>2534614</v>
      </c>
      <c r="E76" s="97">
        <f>SUM(E77:E80)</f>
        <v>3071397</v>
      </c>
      <c r="F76" s="124">
        <f t="shared" ref="F76:F139" si="1">IF(D76&gt;0,IF(E76/D76&gt;=100,"&gt;&gt;100",E76/D76*100),"-")</f>
        <v>121.17809654645639</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2534034</v>
      </c>
      <c r="E78" s="94">
        <v>3068483</v>
      </c>
      <c r="F78" s="125">
        <f t="shared" si="1"/>
        <v>121.09083777092178</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v>580</v>
      </c>
      <c r="E80" s="94">
        <v>2914</v>
      </c>
      <c r="F80" s="125">
        <f t="shared" si="1"/>
        <v>502.41379310344831</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4396</v>
      </c>
      <c r="E82" s="94">
        <v>7455</v>
      </c>
      <c r="F82" s="125">
        <f t="shared" si="1"/>
        <v>169.5859872611465</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196274</v>
      </c>
      <c r="E84" s="97">
        <f>+E85+SUM(E88:E91)</f>
        <v>599103</v>
      </c>
      <c r="F84" s="124">
        <f t="shared" si="1"/>
        <v>305.23808553348891</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v>6086</v>
      </c>
      <c r="E89" s="94">
        <v>5242</v>
      </c>
      <c r="F89" s="125">
        <f t="shared" si="1"/>
        <v>86.132106473874472</v>
      </c>
    </row>
    <row r="90" spans="1:6" s="3" customFormat="1" x14ac:dyDescent="0.2">
      <c r="A90" s="132" t="s">
        <v>4176</v>
      </c>
      <c r="B90" s="317" t="s">
        <v>4177</v>
      </c>
      <c r="C90" s="303">
        <v>79</v>
      </c>
      <c r="D90" s="94">
        <v>1</v>
      </c>
      <c r="E90" s="94"/>
      <c r="F90" s="125">
        <f t="shared" si="1"/>
        <v>0</v>
      </c>
    </row>
    <row r="91" spans="1:6" s="3" customFormat="1" x14ac:dyDescent="0.2">
      <c r="A91" s="132" t="s">
        <v>4178</v>
      </c>
      <c r="B91" s="317" t="s">
        <v>4179</v>
      </c>
      <c r="C91" s="303">
        <v>80</v>
      </c>
      <c r="D91" s="94">
        <v>190187</v>
      </c>
      <c r="E91" s="94">
        <v>593861</v>
      </c>
      <c r="F91" s="125">
        <f t="shared" si="1"/>
        <v>312.25110023292865</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39442300</v>
      </c>
      <c r="E139" s="97">
        <f>E140+E147-E150</f>
        <v>39442300</v>
      </c>
      <c r="F139" s="124">
        <f t="shared" si="1"/>
        <v>100</v>
      </c>
    </row>
    <row r="140" spans="1:6" s="3" customFormat="1" x14ac:dyDescent="0.2">
      <c r="A140" s="132"/>
      <c r="B140" s="314" t="s">
        <v>2956</v>
      </c>
      <c r="C140" s="303">
        <v>129</v>
      </c>
      <c r="D140" s="97">
        <f>SUM(D141:D146)</f>
        <v>39442300</v>
      </c>
      <c r="E140" s="97">
        <f>SUM(E141:E146)</f>
        <v>39442300</v>
      </c>
      <c r="F140" s="124">
        <f t="shared" ref="F140:F203" si="2">IF(D140&gt;0,IF(E140/D140&gt;=100,"&gt;&gt;100",E140/D140*100),"-")</f>
        <v>100</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v>38387100</v>
      </c>
      <c r="E144" s="94">
        <v>38387100</v>
      </c>
      <c r="F144" s="125">
        <f t="shared" si="2"/>
        <v>100</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v>1055200</v>
      </c>
      <c r="E146" s="94">
        <v>1055200</v>
      </c>
      <c r="F146" s="125">
        <f t="shared" si="2"/>
        <v>100</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5217168</v>
      </c>
      <c r="E151" s="97">
        <f>SUM(E152:E154)+SUM(E162:E166)-E167</f>
        <v>2453942</v>
      </c>
      <c r="F151" s="124">
        <f t="shared" si="2"/>
        <v>47.035901469916247</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v>3449370</v>
      </c>
      <c r="E162" s="94">
        <v>3623384</v>
      </c>
      <c r="F162" s="125">
        <f t="shared" si="2"/>
        <v>105.04480528328361</v>
      </c>
    </row>
    <row r="163" spans="1:6" s="3" customFormat="1" x14ac:dyDescent="0.2">
      <c r="A163" s="272" t="s">
        <v>3804</v>
      </c>
      <c r="B163" s="318" t="s">
        <v>2432</v>
      </c>
      <c r="C163" s="303">
        <v>152</v>
      </c>
      <c r="D163" s="94">
        <v>1842362</v>
      </c>
      <c r="E163" s="94">
        <v>1965875</v>
      </c>
      <c r="F163" s="125">
        <f t="shared" si="2"/>
        <v>106.70405707455973</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v>1200</v>
      </c>
      <c r="E166" s="94">
        <v>1200</v>
      </c>
      <c r="F166" s="125">
        <f t="shared" si="2"/>
        <v>100</v>
      </c>
    </row>
    <row r="167" spans="1:6" s="3" customFormat="1" x14ac:dyDescent="0.2">
      <c r="A167" s="132" t="s">
        <v>3806</v>
      </c>
      <c r="B167" s="317" t="s">
        <v>3807</v>
      </c>
      <c r="C167" s="303">
        <v>156</v>
      </c>
      <c r="D167" s="94">
        <v>75764</v>
      </c>
      <c r="E167" s="94">
        <v>3136517</v>
      </c>
      <c r="F167" s="125">
        <f t="shared" si="2"/>
        <v>4139.851380602925</v>
      </c>
    </row>
    <row r="168" spans="1:6" s="3" customFormat="1" x14ac:dyDescent="0.2">
      <c r="A168" s="132" t="s">
        <v>3808</v>
      </c>
      <c r="B168" s="317" t="s">
        <v>3809</v>
      </c>
      <c r="C168" s="303">
        <v>157</v>
      </c>
      <c r="D168" s="94">
        <v>59140</v>
      </c>
      <c r="E168" s="94">
        <v>95026</v>
      </c>
      <c r="F168" s="125">
        <f t="shared" si="2"/>
        <v>160.67974298275277</v>
      </c>
    </row>
    <row r="169" spans="1:6" s="3" customFormat="1" x14ac:dyDescent="0.2">
      <c r="A169" s="132" t="s">
        <v>3810</v>
      </c>
      <c r="B169" s="314" t="s">
        <v>4238</v>
      </c>
      <c r="C169" s="303">
        <v>158</v>
      </c>
      <c r="D169" s="97">
        <f>SUM(D170:D172)</f>
        <v>210293</v>
      </c>
      <c r="E169" s="97">
        <f>SUM(E170:E172)</f>
        <v>113825</v>
      </c>
      <c r="F169" s="124">
        <f t="shared" si="2"/>
        <v>54.126861093807207</v>
      </c>
    </row>
    <row r="170" spans="1:6" s="3" customFormat="1" x14ac:dyDescent="0.2">
      <c r="A170" s="272" t="s">
        <v>2743</v>
      </c>
      <c r="B170" s="314" t="s">
        <v>4239</v>
      </c>
      <c r="C170" s="303">
        <v>159</v>
      </c>
      <c r="D170" s="94">
        <v>49980</v>
      </c>
      <c r="E170" s="94">
        <v>50798</v>
      </c>
      <c r="F170" s="125">
        <f t="shared" si="2"/>
        <v>101.63665466186475</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160313</v>
      </c>
      <c r="E172" s="94">
        <v>63027</v>
      </c>
      <c r="F172" s="125">
        <f t="shared" si="2"/>
        <v>39.314965099524059</v>
      </c>
    </row>
    <row r="173" spans="1:6" s="3" customFormat="1" x14ac:dyDescent="0.2">
      <c r="A173" s="272"/>
      <c r="B173" s="314" t="s">
        <v>1068</v>
      </c>
      <c r="C173" s="303">
        <v>162</v>
      </c>
      <c r="D173" s="97">
        <f>D174+D234</f>
        <v>85006996</v>
      </c>
      <c r="E173" s="97">
        <f>E174+E234</f>
        <v>108014390</v>
      </c>
      <c r="F173" s="124">
        <f t="shared" si="2"/>
        <v>127.06529471997811</v>
      </c>
    </row>
    <row r="174" spans="1:6" s="3" customFormat="1" x14ac:dyDescent="0.2">
      <c r="A174" s="272" t="s">
        <v>3813</v>
      </c>
      <c r="B174" s="314" t="s">
        <v>1145</v>
      </c>
      <c r="C174" s="303">
        <v>163</v>
      </c>
      <c r="D174" s="97">
        <f>D175+D186+D187+D203+D231</f>
        <v>8633892</v>
      </c>
      <c r="E174" s="97">
        <f>E175+E186+E187+E203+E231</f>
        <v>4554428</v>
      </c>
      <c r="F174" s="124">
        <f t="shared" si="2"/>
        <v>52.750578765636632</v>
      </c>
    </row>
    <row r="175" spans="1:6" s="3" customFormat="1" x14ac:dyDescent="0.2">
      <c r="A175" s="272" t="s">
        <v>1181</v>
      </c>
      <c r="B175" s="314" t="s">
        <v>1547</v>
      </c>
      <c r="C175" s="303">
        <v>164</v>
      </c>
      <c r="D175" s="97">
        <f>SUM(D176:D178)+SUM(D182:D185)</f>
        <v>2820353</v>
      </c>
      <c r="E175" s="97">
        <f>SUM(E176:E178)+SUM(E182:E185)</f>
        <v>2787576</v>
      </c>
      <c r="F175" s="124">
        <f t="shared" si="2"/>
        <v>98.837840511453706</v>
      </c>
    </row>
    <row r="176" spans="1:6" s="3" customFormat="1" x14ac:dyDescent="0.2">
      <c r="A176" s="272" t="s">
        <v>1182</v>
      </c>
      <c r="B176" s="314" t="s">
        <v>1183</v>
      </c>
      <c r="C176" s="303">
        <v>165</v>
      </c>
      <c r="D176" s="94">
        <v>205692</v>
      </c>
      <c r="E176" s="94">
        <v>243083</v>
      </c>
      <c r="F176" s="125">
        <f t="shared" si="2"/>
        <v>118.17814985512321</v>
      </c>
    </row>
    <row r="177" spans="1:6" s="3" customFormat="1" x14ac:dyDescent="0.2">
      <c r="A177" s="272" t="s">
        <v>1184</v>
      </c>
      <c r="B177" s="314" t="s">
        <v>1185</v>
      </c>
      <c r="C177" s="303">
        <v>166</v>
      </c>
      <c r="D177" s="94">
        <v>894504</v>
      </c>
      <c r="E177" s="94">
        <v>779019</v>
      </c>
      <c r="F177" s="125">
        <f t="shared" si="2"/>
        <v>87.089493171634786</v>
      </c>
    </row>
    <row r="178" spans="1:6" s="3" customFormat="1" x14ac:dyDescent="0.2">
      <c r="A178" s="272" t="s">
        <v>1186</v>
      </c>
      <c r="B178" s="317" t="s">
        <v>2842</v>
      </c>
      <c r="C178" s="303">
        <v>167</v>
      </c>
      <c r="D178" s="97">
        <f>SUM(D179:D181)</f>
        <v>16385</v>
      </c>
      <c r="E178" s="97">
        <f>SUM(E179:E181)</f>
        <v>18742</v>
      </c>
      <c r="F178" s="124">
        <f t="shared" si="2"/>
        <v>114.38510833079036</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v>15660</v>
      </c>
      <c r="E180" s="94">
        <v>18742</v>
      </c>
      <c r="F180" s="125">
        <f t="shared" si="2"/>
        <v>119.68071519795657</v>
      </c>
    </row>
    <row r="181" spans="1:6" s="3" customFormat="1" x14ac:dyDescent="0.2">
      <c r="A181" s="272" t="s">
        <v>2826</v>
      </c>
      <c r="B181" s="314" t="s">
        <v>2827</v>
      </c>
      <c r="C181" s="303">
        <v>170</v>
      </c>
      <c r="D181" s="94">
        <v>725</v>
      </c>
      <c r="E181" s="94"/>
      <c r="F181" s="125">
        <f t="shared" si="2"/>
        <v>0</v>
      </c>
    </row>
    <row r="182" spans="1:6" s="3" customFormat="1" x14ac:dyDescent="0.2">
      <c r="A182" s="272" t="s">
        <v>1188</v>
      </c>
      <c r="B182" s="317" t="s">
        <v>1189</v>
      </c>
      <c r="C182" s="303">
        <v>171</v>
      </c>
      <c r="D182" s="94">
        <v>3000</v>
      </c>
      <c r="E182" s="94">
        <v>6920</v>
      </c>
      <c r="F182" s="125">
        <f t="shared" si="2"/>
        <v>230.66666666666666</v>
      </c>
    </row>
    <row r="183" spans="1:6" s="3" customFormat="1" x14ac:dyDescent="0.2">
      <c r="A183" s="272" t="s">
        <v>1190</v>
      </c>
      <c r="B183" s="317" t="s">
        <v>1191</v>
      </c>
      <c r="C183" s="303">
        <v>172</v>
      </c>
      <c r="D183" s="94">
        <v>111795</v>
      </c>
      <c r="E183" s="94">
        <v>122399</v>
      </c>
      <c r="F183" s="125">
        <f t="shared" si="2"/>
        <v>109.48521848025403</v>
      </c>
    </row>
    <row r="184" spans="1:6" s="3" customFormat="1" x14ac:dyDescent="0.2">
      <c r="A184" s="272" t="s">
        <v>1192</v>
      </c>
      <c r="B184" s="317" t="s">
        <v>2983</v>
      </c>
      <c r="C184" s="303">
        <v>173</v>
      </c>
      <c r="D184" s="94">
        <v>317428</v>
      </c>
      <c r="E184" s="94">
        <v>136846</v>
      </c>
      <c r="F184" s="125">
        <f t="shared" si="2"/>
        <v>43.110878687450381</v>
      </c>
    </row>
    <row r="185" spans="1:6" s="3" customFormat="1" x14ac:dyDescent="0.2">
      <c r="A185" s="272" t="s">
        <v>1193</v>
      </c>
      <c r="B185" s="317" t="s">
        <v>3032</v>
      </c>
      <c r="C185" s="303">
        <v>174</v>
      </c>
      <c r="D185" s="94">
        <v>1271549</v>
      </c>
      <c r="E185" s="94">
        <v>1480567</v>
      </c>
      <c r="F185" s="125">
        <f t="shared" si="2"/>
        <v>116.43806097916793</v>
      </c>
    </row>
    <row r="186" spans="1:6" s="3" customFormat="1" x14ac:dyDescent="0.2">
      <c r="A186" s="272" t="s">
        <v>3033</v>
      </c>
      <c r="B186" s="314" t="s">
        <v>3034</v>
      </c>
      <c r="C186" s="303">
        <v>175</v>
      </c>
      <c r="D186" s="94">
        <v>1285441</v>
      </c>
      <c r="E186" s="94">
        <v>306207</v>
      </c>
      <c r="F186" s="125">
        <f t="shared" si="2"/>
        <v>23.821163320603592</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4528098</v>
      </c>
      <c r="E203" s="97">
        <f>E204+E221</f>
        <v>1460645</v>
      </c>
      <c r="F203" s="124">
        <f t="shared" si="2"/>
        <v>32.25736280442694</v>
      </c>
    </row>
    <row r="204" spans="1:6" s="3" customFormat="1" x14ac:dyDescent="0.2">
      <c r="A204" s="132"/>
      <c r="B204" s="314" t="s">
        <v>3391</v>
      </c>
      <c r="C204" s="303">
        <v>193</v>
      </c>
      <c r="D204" s="97">
        <f>SUM(D205:D220)</f>
        <v>4528098</v>
      </c>
      <c r="E204" s="97">
        <f>SUM(E205:E220)</f>
        <v>1460645</v>
      </c>
      <c r="F204" s="124">
        <f t="shared" ref="F204:F256" si="3">IF(D204&gt;0,IF(E204/D204&gt;=100,"&gt;&gt;100",E204/D204*100),"-")</f>
        <v>32.25736280442694</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v>4528098</v>
      </c>
      <c r="E209" s="94">
        <v>1460645</v>
      </c>
      <c r="F209" s="125">
        <f t="shared" si="3"/>
        <v>32.25736280442694</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76373104</v>
      </c>
      <c r="E234" s="97">
        <f>+E235+E243-E247+E251+E252+E253</f>
        <v>103459962</v>
      </c>
      <c r="F234" s="124">
        <f t="shared" si="3"/>
        <v>135.46648830719255</v>
      </c>
    </row>
    <row r="235" spans="1:6" s="3" customFormat="1" x14ac:dyDescent="0.2">
      <c r="A235" s="132" t="s">
        <v>1279</v>
      </c>
      <c r="B235" s="314" t="s">
        <v>3395</v>
      </c>
      <c r="C235" s="303">
        <v>224</v>
      </c>
      <c r="D235" s="97">
        <f>D236-D239</f>
        <v>71956710</v>
      </c>
      <c r="E235" s="97">
        <f>E236-E239</f>
        <v>97012254</v>
      </c>
      <c r="F235" s="124">
        <f t="shared" si="3"/>
        <v>134.82030237346871</v>
      </c>
    </row>
    <row r="236" spans="1:6" s="3" customFormat="1" x14ac:dyDescent="0.2">
      <c r="A236" s="132" t="s">
        <v>1280</v>
      </c>
      <c r="B236" s="314" t="s">
        <v>3396</v>
      </c>
      <c r="C236" s="303">
        <v>225</v>
      </c>
      <c r="D236" s="97">
        <f>SUM(D237:D238)</f>
        <v>76785112</v>
      </c>
      <c r="E236" s="97">
        <f>SUM(E237:E238)</f>
        <v>98591869</v>
      </c>
      <c r="F236" s="124">
        <f t="shared" si="3"/>
        <v>128.39972024785223</v>
      </c>
    </row>
    <row r="237" spans="1:6" s="3" customFormat="1" x14ac:dyDescent="0.2">
      <c r="A237" s="132" t="s">
        <v>1281</v>
      </c>
      <c r="B237" s="314" t="s">
        <v>1282</v>
      </c>
      <c r="C237" s="303">
        <v>226</v>
      </c>
      <c r="D237" s="94">
        <v>76785112</v>
      </c>
      <c r="E237" s="94">
        <v>98591869</v>
      </c>
      <c r="F237" s="125">
        <f t="shared" si="3"/>
        <v>128.39972024785223</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4828402</v>
      </c>
      <c r="E239" s="97">
        <f>SUM(E240:E241)</f>
        <v>1579615</v>
      </c>
      <c r="F239" s="124">
        <f t="shared" si="3"/>
        <v>32.715068049429192</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v>4828402</v>
      </c>
      <c r="E241" s="94">
        <v>1579615</v>
      </c>
      <c r="F241" s="125">
        <f t="shared" si="3"/>
        <v>32.715068049429192</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14270424</v>
      </c>
      <c r="E243" s="97">
        <f>SUM(E244:E246)</f>
        <v>10919225</v>
      </c>
      <c r="F243" s="124">
        <f t="shared" si="3"/>
        <v>76.516472110429234</v>
      </c>
    </row>
    <row r="244" spans="1:6" s="3" customFormat="1" x14ac:dyDescent="0.2">
      <c r="A244" s="132" t="s">
        <v>2861</v>
      </c>
      <c r="B244" s="314" t="s">
        <v>4121</v>
      </c>
      <c r="C244" s="303">
        <v>233</v>
      </c>
      <c r="D244" s="94">
        <v>12095766</v>
      </c>
      <c r="E244" s="94">
        <v>9126430</v>
      </c>
      <c r="F244" s="125">
        <f t="shared" si="3"/>
        <v>75.451443091739705</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v>2174658</v>
      </c>
      <c r="E246" s="94">
        <v>1792795</v>
      </c>
      <c r="F246" s="125">
        <f t="shared" si="3"/>
        <v>82.440319351364678</v>
      </c>
    </row>
    <row r="247" spans="1:6" s="3" customFormat="1" x14ac:dyDescent="0.2">
      <c r="A247" s="132" t="s">
        <v>2806</v>
      </c>
      <c r="B247" s="314" t="s">
        <v>3399</v>
      </c>
      <c r="C247" s="303">
        <v>236</v>
      </c>
      <c r="D247" s="97">
        <f>SUM(D248:D250)</f>
        <v>14012133</v>
      </c>
      <c r="E247" s="97">
        <f>SUM(E248:E250)</f>
        <v>8871177</v>
      </c>
      <c r="F247" s="124">
        <f t="shared" si="3"/>
        <v>63.31068224944768</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14012133</v>
      </c>
      <c r="E249" s="94">
        <v>8871177</v>
      </c>
      <c r="F249" s="125">
        <f t="shared" si="3"/>
        <v>63.31068224944768</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4104069</v>
      </c>
      <c r="E251" s="94">
        <v>4286260</v>
      </c>
      <c r="F251" s="125">
        <f t="shared" si="3"/>
        <v>104.43927721488113</v>
      </c>
    </row>
    <row r="252" spans="1:6" s="3" customFormat="1" x14ac:dyDescent="0.2">
      <c r="A252" s="132" t="s">
        <v>2595</v>
      </c>
      <c r="B252" s="317" t="s">
        <v>1574</v>
      </c>
      <c r="C252" s="303">
        <v>241</v>
      </c>
      <c r="D252" s="94">
        <v>54034</v>
      </c>
      <c r="E252" s="94">
        <v>113400</v>
      </c>
      <c r="F252" s="125">
        <f t="shared" si="3"/>
        <v>209.86786097642226</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2986524</v>
      </c>
      <c r="F255" s="124" t="str">
        <f t="shared" si="3"/>
        <v>-</v>
      </c>
    </row>
    <row r="256" spans="1:6" s="3" customFormat="1" x14ac:dyDescent="0.2">
      <c r="A256" s="319" t="s">
        <v>302</v>
      </c>
      <c r="B256" s="320" t="s">
        <v>303</v>
      </c>
      <c r="C256" s="306">
        <v>245</v>
      </c>
      <c r="D256" s="95"/>
      <c r="E256" s="95">
        <v>2986524</v>
      </c>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5102890</v>
      </c>
      <c r="E260" s="94">
        <v>2453942</v>
      </c>
      <c r="F260" s="125">
        <f t="shared" si="4"/>
        <v>48.08925922369481</v>
      </c>
    </row>
    <row r="261" spans="1:6" s="3" customFormat="1" x14ac:dyDescent="0.2">
      <c r="A261" s="132" t="s">
        <v>3171</v>
      </c>
      <c r="B261" s="314" t="s">
        <v>3173</v>
      </c>
      <c r="C261" s="303">
        <v>249</v>
      </c>
      <c r="D261" s="94">
        <v>114278</v>
      </c>
      <c r="E261" s="94"/>
      <c r="F261" s="125">
        <f t="shared" si="4"/>
        <v>0</v>
      </c>
    </row>
    <row r="262" spans="1:6" s="3" customFormat="1" x14ac:dyDescent="0.2">
      <c r="A262" s="132" t="s">
        <v>3174</v>
      </c>
      <c r="B262" s="314" t="s">
        <v>3175</v>
      </c>
      <c r="C262" s="303">
        <v>250</v>
      </c>
      <c r="D262" s="94">
        <v>21020</v>
      </c>
      <c r="E262" s="94"/>
      <c r="F262" s="125">
        <f t="shared" si="4"/>
        <v>0</v>
      </c>
    </row>
    <row r="263" spans="1:6" s="3" customFormat="1" x14ac:dyDescent="0.2">
      <c r="A263" s="132" t="s">
        <v>3174</v>
      </c>
      <c r="B263" s="314" t="s">
        <v>3176</v>
      </c>
      <c r="C263" s="303">
        <v>251</v>
      </c>
      <c r="D263" s="94">
        <v>38120</v>
      </c>
      <c r="E263" s="94">
        <v>95026</v>
      </c>
      <c r="F263" s="125">
        <f t="shared" si="4"/>
        <v>249.28121720881427</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v>190187</v>
      </c>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298761</v>
      </c>
      <c r="E287" s="94">
        <v>111368</v>
      </c>
      <c r="F287" s="125">
        <f t="shared" si="4"/>
        <v>37.276619103564393</v>
      </c>
    </row>
    <row r="288" spans="1:6" s="3" customFormat="1" x14ac:dyDescent="0.2">
      <c r="A288" s="132" t="s">
        <v>3177</v>
      </c>
      <c r="B288" s="314" t="s">
        <v>3274</v>
      </c>
      <c r="C288" s="303">
        <v>276</v>
      </c>
      <c r="D288" s="94">
        <v>2521591</v>
      </c>
      <c r="E288" s="94">
        <v>2676208</v>
      </c>
      <c r="F288" s="125">
        <f t="shared" si="4"/>
        <v>106.13172397902753</v>
      </c>
    </row>
    <row r="289" spans="1:6" s="3" customFormat="1" x14ac:dyDescent="0.2">
      <c r="A289" s="132" t="s">
        <v>3275</v>
      </c>
      <c r="B289" s="314" t="s">
        <v>3276</v>
      </c>
      <c r="C289" s="303">
        <v>277</v>
      </c>
      <c r="D289" s="94">
        <v>1002138</v>
      </c>
      <c r="E289" s="94"/>
      <c r="F289" s="125">
        <f t="shared" si="4"/>
        <v>0</v>
      </c>
    </row>
    <row r="290" spans="1:6" s="3" customFormat="1" x14ac:dyDescent="0.2">
      <c r="A290" s="132" t="s">
        <v>3275</v>
      </c>
      <c r="B290" s="314" t="s">
        <v>3277</v>
      </c>
      <c r="C290" s="303">
        <v>278</v>
      </c>
      <c r="D290" s="94">
        <v>283303</v>
      </c>
      <c r="E290" s="94">
        <v>306207</v>
      </c>
      <c r="F290" s="125">
        <f t="shared" si="4"/>
        <v>108.08463023688419</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v>4528098</v>
      </c>
      <c r="E294" s="94">
        <v>1460645</v>
      </c>
      <c r="F294" s="125">
        <f t="shared" si="4"/>
        <v>32.25736280442694</v>
      </c>
    </row>
    <row r="295" spans="1:6" s="3" customFormat="1" x14ac:dyDescent="0.2">
      <c r="A295" s="132" t="s">
        <v>290</v>
      </c>
      <c r="B295" s="104" t="s">
        <v>291</v>
      </c>
      <c r="C295" s="303">
        <v>283</v>
      </c>
      <c r="D295" s="94">
        <v>2314</v>
      </c>
      <c r="E295" s="94"/>
      <c r="F295" s="125">
        <f t="shared" si="4"/>
        <v>0</v>
      </c>
    </row>
    <row r="296" spans="1:6" s="3" customFormat="1" x14ac:dyDescent="0.2">
      <c r="A296" s="321" t="s">
        <v>3415</v>
      </c>
      <c r="B296" s="323" t="s">
        <v>3416</v>
      </c>
      <c r="C296" s="303">
        <v>284</v>
      </c>
      <c r="D296" s="94">
        <v>12061</v>
      </c>
      <c r="E296" s="94"/>
      <c r="F296" s="125"/>
    </row>
    <row r="297" spans="1:6" s="3" customFormat="1" x14ac:dyDescent="0.2">
      <c r="A297" s="321" t="s">
        <v>3417</v>
      </c>
      <c r="B297" s="323" t="s">
        <v>2054</v>
      </c>
      <c r="C297" s="303">
        <v>285</v>
      </c>
      <c r="D297" s="94">
        <v>49287</v>
      </c>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v>13263</v>
      </c>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Mirjana Cvitkušić</v>
      </c>
      <c r="B325" s="291"/>
      <c r="D325" s="293"/>
      <c r="E325" s="293"/>
      <c r="F325" s="291"/>
      <c r="G325" s="307"/>
    </row>
    <row r="326" spans="1:7" s="292" customFormat="1" ht="15" customHeight="1" x14ac:dyDescent="0.2">
      <c r="A326" s="291" t="str">
        <f>IF(RefStr!H27="","Telefon za kontakt: _________________","Telefon za kontakt: " &amp; RefStr!H27)</f>
        <v>Telefon za kontakt: 031381228</v>
      </c>
      <c r="B326" s="291"/>
      <c r="F326" s="291"/>
      <c r="G326" s="307"/>
    </row>
    <row r="327" spans="1:7" s="292" customFormat="1" ht="15" customHeight="1" x14ac:dyDescent="0.2">
      <c r="A327" s="291" t="str">
        <f>IF(RefStr!H33="","Odgovorna osoba: _____________________________","Odgovorna osoba: " &amp; RefStr!H33)</f>
        <v>Odgovorna osoba: Dražen Tonkovac</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119" activePane="bottomLeft" state="frozen"/>
      <selection pane="bottomLeft" activeCell="D122" sqref="D122:D12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35468</v>
      </c>
      <c r="C4" s="429"/>
      <c r="D4" s="429"/>
      <c r="E4" s="430">
        <f>SUM(Skriveni!G1287:G1423)</f>
        <v>18702806.038999997</v>
      </c>
      <c r="F4" s="431"/>
    </row>
    <row r="5" spans="1:6" ht="15" customHeight="1" x14ac:dyDescent="0.2">
      <c r="B5" s="428" t="str">
        <f>"Naziv: "&amp;IF(RefStr!B10&lt;&gt;"",RefStr!B10,"_______________________________________")</f>
        <v>Naziv: OPĆINA ČEPIN</v>
      </c>
      <c r="C5" s="429"/>
      <c r="D5" s="429"/>
      <c r="E5" s="432" t="s">
        <v>7</v>
      </c>
      <c r="F5" s="432"/>
    </row>
    <row r="6" spans="1:6" ht="15" customHeight="1" x14ac:dyDescent="0.2">
      <c r="A6" s="24"/>
      <c r="B6" s="426" t="str">
        <f xml:space="preserve"> "Razina: " &amp; RefStr!B16 &amp; ", Razdjel: " &amp; TEXT(INT(VALUE(RefStr!B20)), "000")</f>
        <v>Razina: 22, Razdjel: 000</v>
      </c>
      <c r="C6" s="427"/>
      <c r="D6" s="427"/>
      <c r="E6" s="427"/>
      <c r="F6" s="427"/>
    </row>
    <row r="7" spans="1:6" ht="15" customHeight="1" x14ac:dyDescent="0.2">
      <c r="A7" s="24"/>
      <c r="B7" s="426" t="str">
        <f>"Djelatnost: " &amp; RefStr!B18 &amp; " " &amp; RefStr!C18</f>
        <v>Djelatnost: 8411 Opće djelatnosti javne uprave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4743579</v>
      </c>
      <c r="E12" s="96">
        <f>E13+E17+E20+SUM(E24:E28)</f>
        <v>4656673</v>
      </c>
      <c r="F12" s="131">
        <f>IF(D12&gt;0,IF(E12/D12&gt;=100,"&gt;&gt;100",E12/D12*100),"-")</f>
        <v>98.167923418161678</v>
      </c>
    </row>
    <row r="13" spans="1:6" s="3" customFormat="1" x14ac:dyDescent="0.2">
      <c r="A13" s="132" t="s">
        <v>3260</v>
      </c>
      <c r="B13" s="104" t="s">
        <v>2674</v>
      </c>
      <c r="C13" s="303">
        <v>2</v>
      </c>
      <c r="D13" s="97">
        <f>SUM(D14:D16)</f>
        <v>4528122</v>
      </c>
      <c r="E13" s="97">
        <f>SUM(E14:E16)</f>
        <v>4495331</v>
      </c>
      <c r="F13" s="125">
        <f>IF(D13&gt;0,IF(E13/D13&gt;=100,"&gt;&gt;100",E13/D13*100),"-")</f>
        <v>99.275836649277565</v>
      </c>
    </row>
    <row r="14" spans="1:6" s="3" customFormat="1" x14ac:dyDescent="0.2">
      <c r="A14" s="132" t="s">
        <v>3758</v>
      </c>
      <c r="B14" s="105" t="s">
        <v>2490</v>
      </c>
      <c r="C14" s="303">
        <v>3</v>
      </c>
      <c r="D14" s="94">
        <v>1977834</v>
      </c>
      <c r="E14" s="94">
        <v>1920912</v>
      </c>
      <c r="F14" s="125">
        <f t="shared" ref="F14:F77" si="0">IF(D14&gt;0,IF(E14/D14&gt;=100,"&gt;&gt;100",E14/D14*100),"-")</f>
        <v>97.122003161033732</v>
      </c>
    </row>
    <row r="15" spans="1:6" s="3" customFormat="1" x14ac:dyDescent="0.2">
      <c r="A15" s="132" t="s">
        <v>2491</v>
      </c>
      <c r="B15" s="105" t="s">
        <v>2492</v>
      </c>
      <c r="C15" s="303">
        <v>4</v>
      </c>
      <c r="D15" s="94">
        <v>2550288</v>
      </c>
      <c r="E15" s="94">
        <v>2574419</v>
      </c>
      <c r="F15" s="125">
        <f t="shared" si="0"/>
        <v>100.94620685977426</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215457</v>
      </c>
      <c r="E20" s="97">
        <f>SUM(E21:E23)</f>
        <v>161342</v>
      </c>
      <c r="F20" s="125">
        <f t="shared" si="0"/>
        <v>74.88361946931407</v>
      </c>
    </row>
    <row r="21" spans="1:6" s="3" customFormat="1" x14ac:dyDescent="0.2">
      <c r="A21" s="132" t="s">
        <v>1013</v>
      </c>
      <c r="B21" s="105" t="s">
        <v>1913</v>
      </c>
      <c r="C21" s="303">
        <v>10</v>
      </c>
      <c r="D21" s="94">
        <v>148601</v>
      </c>
      <c r="E21" s="94">
        <v>99240</v>
      </c>
      <c r="F21" s="125">
        <f t="shared" si="0"/>
        <v>66.782861488146111</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v>66856</v>
      </c>
      <c r="E23" s="94">
        <v>62102</v>
      </c>
      <c r="F23" s="125">
        <f t="shared" si="0"/>
        <v>92.889194687088676</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17000</v>
      </c>
      <c r="E29" s="97">
        <f>SUM(E30:E34)</f>
        <v>36000</v>
      </c>
      <c r="F29" s="125">
        <f t="shared" si="0"/>
        <v>211.76470588235296</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v>17000</v>
      </c>
      <c r="E31" s="94">
        <v>36000</v>
      </c>
      <c r="F31" s="125">
        <f t="shared" si="0"/>
        <v>211.76470588235296</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441032</v>
      </c>
      <c r="E35" s="97">
        <f>SUM(E36:E41)</f>
        <v>619487</v>
      </c>
      <c r="F35" s="125">
        <f t="shared" si="0"/>
        <v>140.463050300205</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v>324880</v>
      </c>
      <c r="E37" s="94">
        <v>541987</v>
      </c>
      <c r="F37" s="125">
        <f t="shared" si="0"/>
        <v>166.82682836739718</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v>116152</v>
      </c>
      <c r="E41" s="94">
        <v>77500</v>
      </c>
      <c r="F41" s="125">
        <f t="shared" si="0"/>
        <v>66.722914801294849</v>
      </c>
    </row>
    <row r="42" spans="1:6" s="3" customFormat="1" x14ac:dyDescent="0.2">
      <c r="A42" s="132" t="s">
        <v>452</v>
      </c>
      <c r="B42" s="105" t="s">
        <v>3534</v>
      </c>
      <c r="C42" s="303">
        <v>31</v>
      </c>
      <c r="D42" s="97">
        <f>D43+D46+D50+D57+D61+D67+D68+D73+D81</f>
        <v>7347907</v>
      </c>
      <c r="E42" s="97">
        <f>E43+E46+E50+E57+E61+E67+E68+E73+E81</f>
        <v>4290163</v>
      </c>
      <c r="F42" s="125">
        <f t="shared" si="0"/>
        <v>58.386190788751136</v>
      </c>
    </row>
    <row r="43" spans="1:6" s="3" customFormat="1" x14ac:dyDescent="0.2">
      <c r="A43" s="132" t="s">
        <v>453</v>
      </c>
      <c r="B43" s="105" t="s">
        <v>3535</v>
      </c>
      <c r="C43" s="303">
        <v>32</v>
      </c>
      <c r="D43" s="97">
        <f>SUM(D44:D45)</f>
        <v>165724</v>
      </c>
      <c r="E43" s="97">
        <f>SUM(E44:E45)</f>
        <v>7242</v>
      </c>
      <c r="F43" s="125">
        <f t="shared" si="0"/>
        <v>4.3699162462890104</v>
      </c>
    </row>
    <row r="44" spans="1:6" s="3" customFormat="1" x14ac:dyDescent="0.2">
      <c r="A44" s="132" t="s">
        <v>3536</v>
      </c>
      <c r="B44" s="105" t="s">
        <v>3537</v>
      </c>
      <c r="C44" s="303">
        <v>33</v>
      </c>
      <c r="D44" s="94">
        <v>158849</v>
      </c>
      <c r="E44" s="94">
        <v>7242</v>
      </c>
      <c r="F44" s="125">
        <f t="shared" si="0"/>
        <v>4.5590466417792994</v>
      </c>
    </row>
    <row r="45" spans="1:6" s="3" customFormat="1" x14ac:dyDescent="0.2">
      <c r="A45" s="132" t="s">
        <v>3538</v>
      </c>
      <c r="B45" s="105" t="s">
        <v>3539</v>
      </c>
      <c r="C45" s="303">
        <v>34</v>
      </c>
      <c r="D45" s="94">
        <v>6875</v>
      </c>
      <c r="E45" s="94"/>
      <c r="F45" s="125">
        <f t="shared" si="0"/>
        <v>0</v>
      </c>
    </row>
    <row r="46" spans="1:6" s="3" customFormat="1" x14ac:dyDescent="0.2">
      <c r="A46" s="132" t="s">
        <v>455</v>
      </c>
      <c r="B46" s="105" t="s">
        <v>571</v>
      </c>
      <c r="C46" s="303">
        <v>35</v>
      </c>
      <c r="D46" s="97">
        <f>SUM(D47:D49)</f>
        <v>2178671</v>
      </c>
      <c r="E46" s="97">
        <f>SUM(E47:E49)</f>
        <v>2444991</v>
      </c>
      <c r="F46" s="125">
        <f t="shared" si="0"/>
        <v>112.22396589480468</v>
      </c>
    </row>
    <row r="47" spans="1:6" s="3" customFormat="1" x14ac:dyDescent="0.2">
      <c r="A47" s="132" t="s">
        <v>3540</v>
      </c>
      <c r="B47" s="105" t="s">
        <v>3541</v>
      </c>
      <c r="C47" s="303">
        <v>36</v>
      </c>
      <c r="D47" s="94">
        <v>2178671</v>
      </c>
      <c r="E47" s="94">
        <v>2444991</v>
      </c>
      <c r="F47" s="125">
        <f t="shared" si="0"/>
        <v>112.22396589480468</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47605</v>
      </c>
      <c r="E50" s="97">
        <f>SUM(E51:E56)</f>
        <v>17769</v>
      </c>
      <c r="F50" s="125">
        <f t="shared" si="0"/>
        <v>37.325911143787415</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v>47605</v>
      </c>
      <c r="E55" s="94">
        <v>17769</v>
      </c>
      <c r="F55" s="125">
        <f t="shared" si="0"/>
        <v>37.325911143787415</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1061579</v>
      </c>
      <c r="E57" s="97">
        <f>SUM(E58:E60)</f>
        <v>12250</v>
      </c>
      <c r="F57" s="125">
        <f t="shared" si="0"/>
        <v>1.1539414400623977</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v>1061579</v>
      </c>
      <c r="E60" s="94">
        <v>12250</v>
      </c>
      <c r="F60" s="125">
        <f t="shared" si="0"/>
        <v>1.1539414400623977</v>
      </c>
    </row>
    <row r="61" spans="1:6" s="3" customFormat="1" x14ac:dyDescent="0.2">
      <c r="A61" s="132" t="s">
        <v>2246</v>
      </c>
      <c r="B61" s="105" t="s">
        <v>2793</v>
      </c>
      <c r="C61" s="303">
        <v>50</v>
      </c>
      <c r="D61" s="97">
        <f>SUM(D62:D66)</f>
        <v>2888160</v>
      </c>
      <c r="E61" s="97">
        <f>SUM(E62:E66)</f>
        <v>1450329</v>
      </c>
      <c r="F61" s="125">
        <f t="shared" si="0"/>
        <v>50.216366129300319</v>
      </c>
    </row>
    <row r="62" spans="1:6" s="3" customFormat="1" x14ac:dyDescent="0.2">
      <c r="A62" s="132" t="s">
        <v>2247</v>
      </c>
      <c r="B62" s="105" t="s">
        <v>2248</v>
      </c>
      <c r="C62" s="303">
        <v>51</v>
      </c>
      <c r="D62" s="94">
        <v>2888160</v>
      </c>
      <c r="E62" s="94">
        <v>1450329</v>
      </c>
      <c r="F62" s="125">
        <f t="shared" si="0"/>
        <v>50.216366129300319</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969168</v>
      </c>
      <c r="E68" s="97">
        <f>SUM(E69:E72)</f>
        <v>225577</v>
      </c>
      <c r="F68" s="125">
        <f t="shared" si="0"/>
        <v>23.275324814686414</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v>969168</v>
      </c>
      <c r="E72" s="94">
        <v>225577</v>
      </c>
      <c r="F72" s="125">
        <f t="shared" si="0"/>
        <v>23.275324814686414</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v>37000</v>
      </c>
      <c r="E81" s="94">
        <v>132005</v>
      </c>
      <c r="F81" s="125">
        <f t="shared" si="1"/>
        <v>356.77027027027026</v>
      </c>
    </row>
    <row r="82" spans="1:6" s="3" customFormat="1" x14ac:dyDescent="0.2">
      <c r="A82" s="132" t="s">
        <v>618</v>
      </c>
      <c r="B82" s="105" t="s">
        <v>2791</v>
      </c>
      <c r="C82" s="303">
        <v>71</v>
      </c>
      <c r="D82" s="97">
        <f>SUM(D83:D88)</f>
        <v>861137</v>
      </c>
      <c r="E82" s="97">
        <f>SUM(E83:E88)</f>
        <v>488314</v>
      </c>
      <c r="F82" s="125">
        <f t="shared" si="1"/>
        <v>56.705727427807652</v>
      </c>
    </row>
    <row r="83" spans="1:6" s="3" customFormat="1" x14ac:dyDescent="0.2">
      <c r="A83" s="132" t="s">
        <v>619</v>
      </c>
      <c r="B83" s="105" t="s">
        <v>1582</v>
      </c>
      <c r="C83" s="303">
        <v>72</v>
      </c>
      <c r="D83" s="94">
        <v>765501</v>
      </c>
      <c r="E83" s="94">
        <v>365474</v>
      </c>
      <c r="F83" s="125">
        <f t="shared" si="1"/>
        <v>47.743112027286706</v>
      </c>
    </row>
    <row r="84" spans="1:6" s="3" customFormat="1" x14ac:dyDescent="0.2">
      <c r="A84" s="132" t="s">
        <v>621</v>
      </c>
      <c r="B84" s="105" t="s">
        <v>1583</v>
      </c>
      <c r="C84" s="303">
        <v>73</v>
      </c>
      <c r="D84" s="94">
        <v>8114</v>
      </c>
      <c r="E84" s="94"/>
      <c r="F84" s="125">
        <f t="shared" si="1"/>
        <v>0</v>
      </c>
    </row>
    <row r="85" spans="1:6" s="3" customFormat="1" x14ac:dyDescent="0.2">
      <c r="A85" s="132" t="s">
        <v>2570</v>
      </c>
      <c r="B85" s="105" t="s">
        <v>1584</v>
      </c>
      <c r="C85" s="303">
        <v>74</v>
      </c>
      <c r="D85" s="94"/>
      <c r="E85" s="94">
        <v>78125</v>
      </c>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v>87522</v>
      </c>
      <c r="E88" s="94">
        <v>44715</v>
      </c>
      <c r="F88" s="125">
        <f t="shared" si="1"/>
        <v>51.090011654212653</v>
      </c>
    </row>
    <row r="89" spans="1:6" s="3" customFormat="1" x14ac:dyDescent="0.2">
      <c r="A89" s="132" t="s">
        <v>3421</v>
      </c>
      <c r="B89" s="105" t="s">
        <v>2790</v>
      </c>
      <c r="C89" s="303">
        <v>78</v>
      </c>
      <c r="D89" s="97">
        <f>SUM(D90:D95)</f>
        <v>1882210</v>
      </c>
      <c r="E89" s="97">
        <f>SUM(E90:E95)</f>
        <v>4172167</v>
      </c>
      <c r="F89" s="125">
        <f t="shared" si="1"/>
        <v>221.66320442458601</v>
      </c>
    </row>
    <row r="90" spans="1:6" s="3" customFormat="1" x14ac:dyDescent="0.2">
      <c r="A90" s="132" t="s">
        <v>3422</v>
      </c>
      <c r="B90" s="105" t="s">
        <v>3788</v>
      </c>
      <c r="C90" s="303">
        <v>79</v>
      </c>
      <c r="D90" s="94"/>
      <c r="E90" s="94">
        <v>98230</v>
      </c>
      <c r="F90" s="125" t="str">
        <f t="shared" si="1"/>
        <v>-</v>
      </c>
    </row>
    <row r="91" spans="1:6" s="3" customFormat="1" x14ac:dyDescent="0.2">
      <c r="A91" s="132" t="s">
        <v>3424</v>
      </c>
      <c r="B91" s="105" t="s">
        <v>3789</v>
      </c>
      <c r="C91" s="303">
        <v>80</v>
      </c>
      <c r="D91" s="94">
        <v>612800</v>
      </c>
      <c r="E91" s="94">
        <v>2527006</v>
      </c>
      <c r="F91" s="125">
        <f t="shared" si="1"/>
        <v>412.37043080939947</v>
      </c>
    </row>
    <row r="92" spans="1:6" s="3" customFormat="1" x14ac:dyDescent="0.2">
      <c r="A92" s="132" t="s">
        <v>3487</v>
      </c>
      <c r="B92" s="105" t="s">
        <v>3488</v>
      </c>
      <c r="C92" s="303">
        <v>81</v>
      </c>
      <c r="D92" s="94">
        <v>29897</v>
      </c>
      <c r="E92" s="94">
        <v>14603</v>
      </c>
      <c r="F92" s="125">
        <f t="shared" si="1"/>
        <v>48.844365655416929</v>
      </c>
    </row>
    <row r="93" spans="1:6" s="3" customFormat="1" x14ac:dyDescent="0.2">
      <c r="A93" s="132" t="s">
        <v>3426</v>
      </c>
      <c r="B93" s="105" t="s">
        <v>3489</v>
      </c>
      <c r="C93" s="303">
        <v>82</v>
      </c>
      <c r="D93" s="94">
        <v>898557</v>
      </c>
      <c r="E93" s="94">
        <v>1020774</v>
      </c>
      <c r="F93" s="125">
        <f t="shared" si="1"/>
        <v>113.60147436389678</v>
      </c>
    </row>
    <row r="94" spans="1:6" s="3" customFormat="1" x14ac:dyDescent="0.2">
      <c r="A94" s="132" t="s">
        <v>3490</v>
      </c>
      <c r="B94" s="105" t="s">
        <v>3491</v>
      </c>
      <c r="C94" s="303">
        <v>83</v>
      </c>
      <c r="D94" s="94"/>
      <c r="E94" s="94">
        <v>201000</v>
      </c>
      <c r="F94" s="125" t="str">
        <f t="shared" si="1"/>
        <v>-</v>
      </c>
    </row>
    <row r="95" spans="1:6" s="3" customFormat="1" x14ac:dyDescent="0.2">
      <c r="A95" s="132" t="s">
        <v>3492</v>
      </c>
      <c r="B95" s="105" t="s">
        <v>714</v>
      </c>
      <c r="C95" s="303">
        <v>84</v>
      </c>
      <c r="D95" s="94">
        <v>340956</v>
      </c>
      <c r="E95" s="94">
        <v>310554</v>
      </c>
      <c r="F95" s="125">
        <f t="shared" si="1"/>
        <v>91.083306936965471</v>
      </c>
    </row>
    <row r="96" spans="1:6" s="3" customFormat="1" x14ac:dyDescent="0.2">
      <c r="A96" s="132" t="s">
        <v>715</v>
      </c>
      <c r="B96" s="105" t="s">
        <v>3971</v>
      </c>
      <c r="C96" s="303">
        <v>85</v>
      </c>
      <c r="D96" s="97">
        <f>D97+D101+D106+D111+D112+D113</f>
        <v>40935</v>
      </c>
      <c r="E96" s="97">
        <f>E97+E101+E106+E111+E112+E113</f>
        <v>41383</v>
      </c>
      <c r="F96" s="125">
        <f t="shared" si="1"/>
        <v>101.09441797972396</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v>40935</v>
      </c>
      <c r="E111" s="94">
        <v>41383</v>
      </c>
      <c r="F111" s="125">
        <f t="shared" si="1"/>
        <v>101.09441797972396</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2819441</v>
      </c>
      <c r="E114" s="97">
        <f>SUM(E115:E120)</f>
        <v>6484660</v>
      </c>
      <c r="F114" s="125">
        <f t="shared" si="1"/>
        <v>229.9980740863171</v>
      </c>
    </row>
    <row r="115" spans="1:6" s="3" customFormat="1" x14ac:dyDescent="0.2">
      <c r="A115" s="132" t="s">
        <v>681</v>
      </c>
      <c r="B115" s="105" t="s">
        <v>682</v>
      </c>
      <c r="C115" s="303">
        <v>104</v>
      </c>
      <c r="D115" s="94">
        <v>1150293</v>
      </c>
      <c r="E115" s="94">
        <v>1540709</v>
      </c>
      <c r="F115" s="125">
        <f t="shared" si="1"/>
        <v>133.94056992435841</v>
      </c>
    </row>
    <row r="116" spans="1:6" s="3" customFormat="1" x14ac:dyDescent="0.2">
      <c r="A116" s="132" t="s">
        <v>683</v>
      </c>
      <c r="B116" s="105" t="s">
        <v>684</v>
      </c>
      <c r="C116" s="303">
        <v>105</v>
      </c>
      <c r="D116" s="94">
        <v>1023474</v>
      </c>
      <c r="E116" s="94">
        <v>4122528</v>
      </c>
      <c r="F116" s="125">
        <f t="shared" si="1"/>
        <v>402.79753076287233</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v>107007</v>
      </c>
      <c r="E118" s="94">
        <v>115399</v>
      </c>
      <c r="F118" s="125">
        <f t="shared" si="1"/>
        <v>107.84247759492369</v>
      </c>
    </row>
    <row r="119" spans="1:6" s="3" customFormat="1" x14ac:dyDescent="0.2">
      <c r="A119" s="132" t="s">
        <v>2914</v>
      </c>
      <c r="B119" s="105" t="s">
        <v>2915</v>
      </c>
      <c r="C119" s="303">
        <v>108</v>
      </c>
      <c r="D119" s="94">
        <v>124633</v>
      </c>
      <c r="E119" s="94">
        <v>187501</v>
      </c>
      <c r="F119" s="125">
        <f t="shared" si="1"/>
        <v>150.44249917758538</v>
      </c>
    </row>
    <row r="120" spans="1:6" s="3" customFormat="1" x14ac:dyDescent="0.2">
      <c r="A120" s="132" t="s">
        <v>2916</v>
      </c>
      <c r="B120" s="105" t="s">
        <v>2917</v>
      </c>
      <c r="C120" s="303">
        <v>109</v>
      </c>
      <c r="D120" s="94">
        <v>414034</v>
      </c>
      <c r="E120" s="94">
        <v>518523</v>
      </c>
      <c r="F120" s="125">
        <f t="shared" si="1"/>
        <v>125.2368163001106</v>
      </c>
    </row>
    <row r="121" spans="1:6" s="3" customFormat="1" x14ac:dyDescent="0.2">
      <c r="A121" s="132" t="s">
        <v>2918</v>
      </c>
      <c r="B121" s="105" t="s">
        <v>3972</v>
      </c>
      <c r="C121" s="303">
        <v>110</v>
      </c>
      <c r="D121" s="97">
        <f>D122+D125+D128+D129+SUM(D132:D135)</f>
        <v>1193149</v>
      </c>
      <c r="E121" s="97">
        <f>E122+E125+E128+E129+SUM(E132:E135)</f>
        <v>1431574</v>
      </c>
      <c r="F121" s="125">
        <f t="shared" si="1"/>
        <v>119.98283533741385</v>
      </c>
    </row>
    <row r="122" spans="1:6" s="3" customFormat="1" x14ac:dyDescent="0.2">
      <c r="A122" s="132" t="s">
        <v>2919</v>
      </c>
      <c r="B122" s="105" t="s">
        <v>3973</v>
      </c>
      <c r="C122" s="303">
        <v>111</v>
      </c>
      <c r="D122" s="97">
        <f>SUM(D123:D124)</f>
        <v>732554</v>
      </c>
      <c r="E122" s="97">
        <f>SUM(E123:E124)</f>
        <v>905753</v>
      </c>
      <c r="F122" s="125">
        <f t="shared" si="1"/>
        <v>123.64317169792261</v>
      </c>
    </row>
    <row r="123" spans="1:6" s="3" customFormat="1" x14ac:dyDescent="0.2">
      <c r="A123" s="132" t="s">
        <v>2920</v>
      </c>
      <c r="B123" s="105" t="s">
        <v>835</v>
      </c>
      <c r="C123" s="303">
        <v>112</v>
      </c>
      <c r="D123" s="94">
        <v>655011</v>
      </c>
      <c r="E123" s="94">
        <v>747519</v>
      </c>
      <c r="F123" s="125">
        <f t="shared" si="1"/>
        <v>114.1231215964312</v>
      </c>
    </row>
    <row r="124" spans="1:6" s="3" customFormat="1" x14ac:dyDescent="0.2">
      <c r="A124" s="132" t="s">
        <v>2921</v>
      </c>
      <c r="B124" s="105" t="s">
        <v>836</v>
      </c>
      <c r="C124" s="303">
        <v>113</v>
      </c>
      <c r="D124" s="94">
        <v>77543</v>
      </c>
      <c r="E124" s="94">
        <v>158234</v>
      </c>
      <c r="F124" s="125">
        <f t="shared" si="1"/>
        <v>204.05968301458546</v>
      </c>
    </row>
    <row r="125" spans="1:6" s="3" customFormat="1" x14ac:dyDescent="0.2">
      <c r="A125" s="132" t="s">
        <v>2922</v>
      </c>
      <c r="B125" s="105" t="s">
        <v>3974</v>
      </c>
      <c r="C125" s="303">
        <v>114</v>
      </c>
      <c r="D125" s="97">
        <f>SUM(D126:D127)</f>
        <v>408195</v>
      </c>
      <c r="E125" s="97">
        <f>SUM(E126:E127)</f>
        <v>456621</v>
      </c>
      <c r="F125" s="125">
        <f t="shared" si="1"/>
        <v>111.86344761694778</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408195</v>
      </c>
      <c r="E127" s="94">
        <v>456621</v>
      </c>
      <c r="F127" s="125">
        <f t="shared" si="1"/>
        <v>111.86344761694778</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52400</v>
      </c>
      <c r="E129" s="97">
        <f>SUM(E130:E131)</f>
        <v>69200</v>
      </c>
      <c r="F129" s="125">
        <f t="shared" si="1"/>
        <v>132.06106870229007</v>
      </c>
    </row>
    <row r="130" spans="1:6" s="3" customFormat="1" x14ac:dyDescent="0.2">
      <c r="A130" s="132" t="s">
        <v>3248</v>
      </c>
      <c r="B130" s="105" t="s">
        <v>3207</v>
      </c>
      <c r="C130" s="303">
        <v>119</v>
      </c>
      <c r="D130" s="94">
        <v>52400</v>
      </c>
      <c r="E130" s="94">
        <v>69200</v>
      </c>
      <c r="F130" s="125">
        <f t="shared" si="1"/>
        <v>132.06106870229007</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711034</v>
      </c>
      <c r="E136" s="97">
        <f>E137+E140+SUM(E141:E147)</f>
        <v>1316441</v>
      </c>
      <c r="F136" s="125">
        <f t="shared" si="1"/>
        <v>185.14459224172123</v>
      </c>
    </row>
    <row r="137" spans="1:6" s="3" customFormat="1" x14ac:dyDescent="0.2">
      <c r="A137" s="132" t="s">
        <v>3219</v>
      </c>
      <c r="B137" s="105" t="s">
        <v>3220</v>
      </c>
      <c r="C137" s="303">
        <v>126</v>
      </c>
      <c r="D137" s="97">
        <f>SUM(D138:D139)</f>
        <v>12000</v>
      </c>
      <c r="E137" s="97">
        <f>SUM(E138:E139)</f>
        <v>0</v>
      </c>
      <c r="F137" s="125">
        <f t="shared" si="1"/>
        <v>0</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v>12000</v>
      </c>
      <c r="E139" s="94"/>
      <c r="F139" s="125">
        <f t="shared" si="1"/>
        <v>0</v>
      </c>
    </row>
    <row r="140" spans="1:6" s="3" customFormat="1" x14ac:dyDescent="0.2">
      <c r="A140" s="132" t="s">
        <v>3225</v>
      </c>
      <c r="B140" s="105" t="s">
        <v>3226</v>
      </c>
      <c r="C140" s="303">
        <v>129</v>
      </c>
      <c r="D140" s="94">
        <v>2090</v>
      </c>
      <c r="E140" s="94"/>
      <c r="F140" s="125">
        <f t="shared" si="1"/>
        <v>0</v>
      </c>
    </row>
    <row r="141" spans="1:6" s="3" customFormat="1" x14ac:dyDescent="0.2">
      <c r="A141" s="132" t="s">
        <v>3227</v>
      </c>
      <c r="B141" s="105" t="s">
        <v>419</v>
      </c>
      <c r="C141" s="303">
        <v>130</v>
      </c>
      <c r="D141" s="94">
        <v>2530</v>
      </c>
      <c r="E141" s="94"/>
      <c r="F141" s="125">
        <f>IF(D141&gt;0,IF(E141/D141&gt;=100,"&gt;&gt;100",E141/D141*100),"-")</f>
        <v>0</v>
      </c>
    </row>
    <row r="142" spans="1:6" s="3" customFormat="1" x14ac:dyDescent="0.2">
      <c r="A142" s="132" t="s">
        <v>3228</v>
      </c>
      <c r="B142" s="105" t="s">
        <v>3229</v>
      </c>
      <c r="C142" s="303">
        <v>131</v>
      </c>
      <c r="D142" s="94">
        <v>212087</v>
      </c>
      <c r="E142" s="94">
        <v>408137</v>
      </c>
      <c r="F142" s="125">
        <f t="shared" ref="F142:F148" si="2">IF(D142&gt;0,IF(E142/D142&gt;=100,"&gt;&gt;100",E142/D142*100),"-")</f>
        <v>192.43848043491587</v>
      </c>
    </row>
    <row r="143" spans="1:6" s="3" customFormat="1" x14ac:dyDescent="0.2">
      <c r="A143" s="132" t="s">
        <v>3230</v>
      </c>
      <c r="B143" s="105" t="s">
        <v>3231</v>
      </c>
      <c r="C143" s="303">
        <v>132</v>
      </c>
      <c r="D143" s="94"/>
      <c r="E143" s="94">
        <v>280732</v>
      </c>
      <c r="F143" s="125" t="str">
        <f t="shared" si="2"/>
        <v>-</v>
      </c>
    </row>
    <row r="144" spans="1:6" s="3" customFormat="1" x14ac:dyDescent="0.2">
      <c r="A144" s="132" t="s">
        <v>3232</v>
      </c>
      <c r="B144" s="105" t="s">
        <v>3233</v>
      </c>
      <c r="C144" s="303">
        <v>133</v>
      </c>
      <c r="D144" s="94">
        <v>271557</v>
      </c>
      <c r="E144" s="94">
        <v>440853</v>
      </c>
      <c r="F144" s="125">
        <f t="shared" si="2"/>
        <v>162.34271257967941</v>
      </c>
    </row>
    <row r="145" spans="1:7" s="3" customFormat="1" x14ac:dyDescent="0.2">
      <c r="A145" s="132" t="s">
        <v>3234</v>
      </c>
      <c r="B145" s="104" t="s">
        <v>3235</v>
      </c>
      <c r="C145" s="303">
        <v>134</v>
      </c>
      <c r="D145" s="94">
        <v>147491</v>
      </c>
      <c r="E145" s="94">
        <v>182879</v>
      </c>
      <c r="F145" s="125">
        <f t="shared" si="2"/>
        <v>123.99332840647904</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v>63279</v>
      </c>
      <c r="E147" s="94">
        <v>3840</v>
      </c>
      <c r="F147" s="125">
        <f t="shared" si="2"/>
        <v>6.0683639121983592</v>
      </c>
    </row>
    <row r="148" spans="1:7" s="3" customFormat="1" x14ac:dyDescent="0.2">
      <c r="A148" s="311"/>
      <c r="B148" s="106" t="s">
        <v>2673</v>
      </c>
      <c r="C148" s="306">
        <v>137</v>
      </c>
      <c r="D148" s="107">
        <f>D12+D29+D35+D42+D82+D89+D96+D114+D121+D136</f>
        <v>20057424</v>
      </c>
      <c r="E148" s="107">
        <f>E12+E29+E35+E42+E82+E89+E96+E114+E121+E136</f>
        <v>23536862</v>
      </c>
      <c r="F148" s="126">
        <f t="shared" si="2"/>
        <v>117.34738219623817</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Mirjana Cvitkušić</v>
      </c>
      <c r="B151" s="291"/>
      <c r="D151" s="293"/>
      <c r="E151" s="293"/>
      <c r="F151" s="291"/>
      <c r="G151" s="307"/>
    </row>
    <row r="152" spans="1:7" s="292" customFormat="1" ht="15" customHeight="1" x14ac:dyDescent="0.2">
      <c r="A152" s="291" t="str">
        <f>IF(RefStr!H27="","Telefon za kontakt: _________________","Telefon za kontakt: " &amp; RefStr!H27)</f>
        <v>Telefon za kontakt: 031381228</v>
      </c>
      <c r="B152" s="291"/>
      <c r="E152" s="291"/>
      <c r="F152" s="291"/>
      <c r="G152" s="307"/>
    </row>
    <row r="153" spans="1:7" s="292" customFormat="1" ht="15" customHeight="1" x14ac:dyDescent="0.2">
      <c r="A153" s="291" t="str">
        <f>IF(RefStr!H33="","Odgovorna osoba: _____________________________","Odgovorna osoba: " &amp; RefStr!H33)</f>
        <v>Odgovorna osoba: Dražen Tonkovac</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 activePane="bottomLeft" state="frozen"/>
      <selection pane="bottomLeft" activeCell="D19" sqref="D19"/>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35468</v>
      </c>
      <c r="C4" s="450"/>
      <c r="D4" s="430">
        <f>SUM(Skriveni!G1424:G1467)</f>
        <v>223603</v>
      </c>
      <c r="E4" s="431"/>
    </row>
    <row r="5" spans="1:6" ht="15" customHeight="1" x14ac:dyDescent="0.2">
      <c r="B5" s="428" t="str">
        <f>"Naziv: "&amp;IF(RefStr!B10&lt;&gt;"",RefStr!B10,"_______________________________________")</f>
        <v>Naziv: OPĆINA ČEPIN</v>
      </c>
      <c r="C5" s="450"/>
      <c r="D5" s="432" t="s">
        <v>7</v>
      </c>
      <c r="E5" s="432"/>
    </row>
    <row r="6" spans="1:6" ht="15" customHeight="1" x14ac:dyDescent="0.2">
      <c r="A6" s="24"/>
      <c r="B6" s="426" t="str">
        <f xml:space="preserve"> "Razina: " &amp; RefStr!B16 &amp; ", Razdjel: " &amp; TEXT(INT(VALUE(RefStr!B20)), "000")</f>
        <v>Razina: 22, Razdjel: 000</v>
      </c>
      <c r="C6" s="427"/>
      <c r="D6" s="427"/>
      <c r="E6" s="427"/>
      <c r="F6" s="427"/>
    </row>
    <row r="7" spans="1:6" ht="15" customHeight="1" x14ac:dyDescent="0.2">
      <c r="A7" s="24"/>
      <c r="B7" s="426" t="str">
        <f>"Djelatnost: " &amp; RefStr!B18 &amp; " " &amp; RefStr!C18</f>
        <v>Djelatnost: 8411 Opće djelatnosti javne uprave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22360300</v>
      </c>
      <c r="E12" s="133">
        <f>E13+E29</f>
        <v>0</v>
      </c>
    </row>
    <row r="13" spans="1:6" s="3" customFormat="1" ht="14.1" customHeight="1" x14ac:dyDescent="0.2">
      <c r="A13" s="301" t="s">
        <v>3306</v>
      </c>
      <c r="B13" s="302" t="s">
        <v>3307</v>
      </c>
      <c r="C13" s="303">
        <v>2</v>
      </c>
      <c r="D13" s="97">
        <f>D14+D21</f>
        <v>22360300</v>
      </c>
      <c r="E13" s="134">
        <f>E14+E21</f>
        <v>0</v>
      </c>
    </row>
    <row r="14" spans="1:6" s="3" customFormat="1" ht="14.1" customHeight="1" x14ac:dyDescent="0.2">
      <c r="A14" s="301" t="s">
        <v>1215</v>
      </c>
      <c r="B14" s="302" t="s">
        <v>3308</v>
      </c>
      <c r="C14" s="303">
        <v>3</v>
      </c>
      <c r="D14" s="97">
        <f>SUM(D15:D20)</f>
        <v>22360300</v>
      </c>
      <c r="E14" s="134">
        <f>SUM(E15:E20)</f>
        <v>0</v>
      </c>
    </row>
    <row r="15" spans="1:6" s="3" customFormat="1" ht="14.1" customHeight="1" x14ac:dyDescent="0.2">
      <c r="A15" s="301" t="s">
        <v>1215</v>
      </c>
      <c r="B15" s="302" t="s">
        <v>734</v>
      </c>
      <c r="C15" s="303">
        <v>4</v>
      </c>
      <c r="D15" s="94">
        <v>22360300</v>
      </c>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Mirjana Cvitkušić</v>
      </c>
      <c r="B59" s="291"/>
      <c r="D59" s="293"/>
      <c r="E59" s="293"/>
      <c r="F59" s="291"/>
      <c r="G59" s="307"/>
    </row>
    <row r="60" spans="1:7" s="292" customFormat="1" ht="15" customHeight="1" x14ac:dyDescent="0.2">
      <c r="A60" s="291" t="str">
        <f>IF(RefStr!H27="","Telefon za kontakt: _________________","Telefon za kontakt: " &amp; RefStr!H27)</f>
        <v>Telefon za kontakt: 031381228</v>
      </c>
      <c r="B60" s="291"/>
      <c r="F60" s="291"/>
      <c r="G60" s="307"/>
    </row>
    <row r="61" spans="1:7" s="292" customFormat="1" ht="15" customHeight="1" x14ac:dyDescent="0.2">
      <c r="A61" s="291" t="str">
        <f>IF(RefStr!H33="","Odgovorna osoba: _____________________________","Odgovorna osoba: " &amp; RefStr!H33)</f>
        <v>Odgovorna osoba: Dražen Tonkovac</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workbookViewId="0">
      <pane ySplit="1" topLeftCell="A63" activePane="bottomLeft" state="frozen"/>
      <selection pane="bottomLeft" activeCell="D100" sqref="D100"/>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35468</v>
      </c>
      <c r="C4" s="430">
        <f>SUM(Skriveni!G1468:G1561)</f>
        <v>2931469.7000000007</v>
      </c>
      <c r="D4" s="431"/>
    </row>
    <row r="5" spans="1:5" s="23" customFormat="1" ht="15" customHeight="1" x14ac:dyDescent="0.2">
      <c r="B5" s="98" t="str">
        <f>"Naziv: "&amp;IF(RefStr!B10&lt;&gt;"",RefStr!B10,"_______________________________________")</f>
        <v>Naziv: OPĆINA ČEPIN</v>
      </c>
      <c r="C5" s="432" t="s">
        <v>7</v>
      </c>
      <c r="D5" s="432"/>
    </row>
    <row r="6" spans="1:5" s="23" customFormat="1" ht="15" customHeight="1" x14ac:dyDescent="0.2">
      <c r="A6" s="24"/>
      <c r="B6" s="426" t="str">
        <f xml:space="preserve"> "Razina: " &amp; RefStr!B16 &amp; ", Razdjel: " &amp; TEXT(INT(VALUE(RefStr!B20)), "000")</f>
        <v>Razina: 22, Razdjel: 000</v>
      </c>
      <c r="C6" s="457"/>
      <c r="D6" s="457"/>
      <c r="E6" s="285"/>
    </row>
    <row r="7" spans="1:5" s="23" customFormat="1" ht="15" customHeight="1" x14ac:dyDescent="0.2">
      <c r="A7" s="24"/>
      <c r="B7" s="426" t="str">
        <f>"Djelatnost: " &amp; RefStr!B18 &amp; " " &amp; RefStr!C18</f>
        <v>Djelatnost: 8411 Opće djelatnosti javne uprave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4508989</v>
      </c>
    </row>
    <row r="13" spans="1:5" s="2" customFormat="1" x14ac:dyDescent="0.2">
      <c r="A13" s="270"/>
      <c r="B13" s="271" t="s">
        <v>2062</v>
      </c>
      <c r="C13" s="264">
        <v>2</v>
      </c>
      <c r="D13" s="140">
        <f>D14+D15+D23+D24</f>
        <v>27772983</v>
      </c>
    </row>
    <row r="14" spans="1:5" s="2" customFormat="1" x14ac:dyDescent="0.2">
      <c r="A14" s="270"/>
      <c r="B14" s="271" t="s">
        <v>4041</v>
      </c>
      <c r="C14" s="264">
        <v>3</v>
      </c>
      <c r="D14" s="141"/>
    </row>
    <row r="15" spans="1:5" s="2" customFormat="1" x14ac:dyDescent="0.2">
      <c r="A15" s="270" t="s">
        <v>1181</v>
      </c>
      <c r="B15" s="271" t="s">
        <v>3078</v>
      </c>
      <c r="C15" s="264">
        <v>4</v>
      </c>
      <c r="D15" s="140">
        <f>SUM(D16:D22)</f>
        <v>19414951</v>
      </c>
    </row>
    <row r="16" spans="1:5" s="2" customFormat="1" x14ac:dyDescent="0.2">
      <c r="A16" s="272" t="s">
        <v>1182</v>
      </c>
      <c r="B16" s="273" t="s">
        <v>1183</v>
      </c>
      <c r="C16" s="264">
        <v>5</v>
      </c>
      <c r="D16" s="141">
        <v>2980291</v>
      </c>
    </row>
    <row r="17" spans="1:4" s="2" customFormat="1" x14ac:dyDescent="0.2">
      <c r="A17" s="272" t="s">
        <v>1184</v>
      </c>
      <c r="B17" s="273" t="s">
        <v>1185</v>
      </c>
      <c r="C17" s="264">
        <v>6</v>
      </c>
      <c r="D17" s="141">
        <v>9070519</v>
      </c>
    </row>
    <row r="18" spans="1:4" s="2" customFormat="1" x14ac:dyDescent="0.2">
      <c r="A18" s="272" t="s">
        <v>1186</v>
      </c>
      <c r="B18" s="273" t="s">
        <v>1187</v>
      </c>
      <c r="C18" s="264">
        <v>7</v>
      </c>
      <c r="D18" s="141">
        <v>117036</v>
      </c>
    </row>
    <row r="19" spans="1:4" s="2" customFormat="1" x14ac:dyDescent="0.2">
      <c r="A19" s="272" t="s">
        <v>1188</v>
      </c>
      <c r="B19" s="273" t="s">
        <v>1189</v>
      </c>
      <c r="C19" s="264">
        <v>8</v>
      </c>
      <c r="D19" s="141">
        <v>305799</v>
      </c>
    </row>
    <row r="20" spans="1:4" s="2" customFormat="1" x14ac:dyDescent="0.2">
      <c r="A20" s="272" t="s">
        <v>1190</v>
      </c>
      <c r="B20" s="273" t="s">
        <v>1191</v>
      </c>
      <c r="C20" s="264">
        <v>9</v>
      </c>
      <c r="D20" s="141">
        <v>1876777</v>
      </c>
    </row>
    <row r="21" spans="1:4" s="2" customFormat="1" x14ac:dyDescent="0.2">
      <c r="A21" s="272" t="s">
        <v>1192</v>
      </c>
      <c r="B21" s="273" t="s">
        <v>2983</v>
      </c>
      <c r="C21" s="264">
        <v>10</v>
      </c>
      <c r="D21" s="141">
        <v>164974</v>
      </c>
    </row>
    <row r="22" spans="1:4" s="2" customFormat="1" x14ac:dyDescent="0.2">
      <c r="A22" s="272" t="s">
        <v>1193</v>
      </c>
      <c r="B22" s="273" t="s">
        <v>3032</v>
      </c>
      <c r="C22" s="264">
        <v>11</v>
      </c>
      <c r="D22" s="141">
        <v>4899555</v>
      </c>
    </row>
    <row r="23" spans="1:4" s="2" customFormat="1" x14ac:dyDescent="0.2">
      <c r="A23" s="270" t="s">
        <v>3033</v>
      </c>
      <c r="B23" s="271" t="s">
        <v>3034</v>
      </c>
      <c r="C23" s="264">
        <v>12</v>
      </c>
      <c r="D23" s="141">
        <v>5870952</v>
      </c>
    </row>
    <row r="24" spans="1:4" s="2" customFormat="1" x14ac:dyDescent="0.2">
      <c r="A24" s="270" t="s">
        <v>2608</v>
      </c>
      <c r="B24" s="271" t="s">
        <v>3079</v>
      </c>
      <c r="C24" s="264">
        <v>13</v>
      </c>
      <c r="D24" s="140">
        <f>SUM(D25:D29)</f>
        <v>2487080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v>2487080</v>
      </c>
    </row>
    <row r="29" spans="1:4" s="2" customFormat="1" ht="19.5" x14ac:dyDescent="0.2">
      <c r="A29" s="274" t="s">
        <v>43</v>
      </c>
      <c r="B29" s="273" t="s">
        <v>1565</v>
      </c>
      <c r="C29" s="264">
        <v>18</v>
      </c>
      <c r="D29" s="141"/>
    </row>
    <row r="30" spans="1:4" s="2" customFormat="1" x14ac:dyDescent="0.2">
      <c r="A30" s="272"/>
      <c r="B30" s="271" t="s">
        <v>3080</v>
      </c>
      <c r="C30" s="264">
        <v>19</v>
      </c>
      <c r="D30" s="140">
        <f>D31+D32+D40+D41</f>
        <v>29190275</v>
      </c>
    </row>
    <row r="31" spans="1:4" s="2" customFormat="1" x14ac:dyDescent="0.2">
      <c r="A31" s="272"/>
      <c r="B31" s="271" t="s">
        <v>4041</v>
      </c>
      <c r="C31" s="264">
        <v>20</v>
      </c>
      <c r="D31" s="141"/>
    </row>
    <row r="32" spans="1:4" s="2" customFormat="1" x14ac:dyDescent="0.2">
      <c r="A32" s="270" t="s">
        <v>1181</v>
      </c>
      <c r="B32" s="271" t="s">
        <v>3081</v>
      </c>
      <c r="C32" s="264">
        <v>21</v>
      </c>
      <c r="D32" s="140">
        <f>SUM(D33:D39)</f>
        <v>19313623</v>
      </c>
    </row>
    <row r="33" spans="1:4" s="2" customFormat="1" x14ac:dyDescent="0.2">
      <c r="A33" s="272" t="s">
        <v>1182</v>
      </c>
      <c r="B33" s="273" t="s">
        <v>1183</v>
      </c>
      <c r="C33" s="264">
        <v>22</v>
      </c>
      <c r="D33" s="141">
        <v>2942899</v>
      </c>
    </row>
    <row r="34" spans="1:4" s="2" customFormat="1" x14ac:dyDescent="0.2">
      <c r="A34" s="272" t="s">
        <v>1184</v>
      </c>
      <c r="B34" s="273" t="s">
        <v>1185</v>
      </c>
      <c r="C34" s="264">
        <v>23</v>
      </c>
      <c r="D34" s="141">
        <v>9174605</v>
      </c>
    </row>
    <row r="35" spans="1:4" s="2" customFormat="1" x14ac:dyDescent="0.2">
      <c r="A35" s="272" t="s">
        <v>1186</v>
      </c>
      <c r="B35" s="273" t="s">
        <v>1187</v>
      </c>
      <c r="C35" s="264">
        <v>24</v>
      </c>
      <c r="D35" s="141">
        <v>114679</v>
      </c>
    </row>
    <row r="36" spans="1:4" s="2" customFormat="1" x14ac:dyDescent="0.2">
      <c r="A36" s="272" t="s">
        <v>1188</v>
      </c>
      <c r="B36" s="273" t="s">
        <v>1189</v>
      </c>
      <c r="C36" s="264">
        <v>25</v>
      </c>
      <c r="D36" s="141">
        <v>301879</v>
      </c>
    </row>
    <row r="37" spans="1:4" s="2" customFormat="1" x14ac:dyDescent="0.2">
      <c r="A37" s="272" t="s">
        <v>1190</v>
      </c>
      <c r="B37" s="273" t="s">
        <v>1191</v>
      </c>
      <c r="C37" s="264">
        <v>26</v>
      </c>
      <c r="D37" s="141">
        <v>1866174</v>
      </c>
    </row>
    <row r="38" spans="1:4" s="2" customFormat="1" x14ac:dyDescent="0.2">
      <c r="A38" s="272" t="s">
        <v>1192</v>
      </c>
      <c r="B38" s="273" t="s">
        <v>2983</v>
      </c>
      <c r="C38" s="264">
        <v>27</v>
      </c>
      <c r="D38" s="141">
        <v>345555</v>
      </c>
    </row>
    <row r="39" spans="1:4" s="2" customFormat="1" x14ac:dyDescent="0.2">
      <c r="A39" s="272" t="s">
        <v>1193</v>
      </c>
      <c r="B39" s="273" t="s">
        <v>3032</v>
      </c>
      <c r="C39" s="264">
        <v>28</v>
      </c>
      <c r="D39" s="141">
        <v>4567832</v>
      </c>
    </row>
    <row r="40" spans="1:4" s="2" customFormat="1" x14ac:dyDescent="0.2">
      <c r="A40" s="275" t="s">
        <v>3033</v>
      </c>
      <c r="B40" s="271" t="s">
        <v>3034</v>
      </c>
      <c r="C40" s="264">
        <v>29</v>
      </c>
      <c r="D40" s="141">
        <v>6850217</v>
      </c>
    </row>
    <row r="41" spans="1:4" s="2" customFormat="1" x14ac:dyDescent="0.2">
      <c r="A41" s="275" t="s">
        <v>2608</v>
      </c>
      <c r="B41" s="271" t="s">
        <v>3082</v>
      </c>
      <c r="C41" s="264">
        <v>30</v>
      </c>
      <c r="D41" s="140">
        <f>SUM(D42:D46)</f>
        <v>3026435</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v>3026435</v>
      </c>
    </row>
    <row r="46" spans="1:4" s="2" customFormat="1" ht="19.5" x14ac:dyDescent="0.2">
      <c r="A46" s="277" t="s">
        <v>43</v>
      </c>
      <c r="B46" s="273" t="s">
        <v>1565</v>
      </c>
      <c r="C46" s="264">
        <v>35</v>
      </c>
      <c r="D46" s="141"/>
    </row>
    <row r="47" spans="1:4" s="2" customFormat="1" x14ac:dyDescent="0.2">
      <c r="A47" s="276"/>
      <c r="B47" s="271" t="s">
        <v>3083</v>
      </c>
      <c r="C47" s="264">
        <v>36</v>
      </c>
      <c r="D47" s="140">
        <f>D12+D13-D30</f>
        <v>3091697</v>
      </c>
    </row>
    <row r="48" spans="1:4" s="2" customFormat="1" x14ac:dyDescent="0.2">
      <c r="A48" s="278"/>
      <c r="B48" s="271" t="s">
        <v>3084</v>
      </c>
      <c r="C48" s="264">
        <v>37</v>
      </c>
      <c r="D48" s="140">
        <f>D49+D54+D90+D95</f>
        <v>111368</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111368</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40619</v>
      </c>
    </row>
    <row r="61" spans="1:4" s="2" customFormat="1" x14ac:dyDescent="0.2">
      <c r="A61" s="272"/>
      <c r="B61" s="273" t="s">
        <v>1568</v>
      </c>
      <c r="C61" s="264">
        <v>50</v>
      </c>
      <c r="D61" s="141">
        <v>40619</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57660</v>
      </c>
    </row>
    <row r="76" spans="1:4" s="2" customFormat="1" x14ac:dyDescent="0.2">
      <c r="A76" s="276"/>
      <c r="B76" s="273" t="s">
        <v>1568</v>
      </c>
      <c r="C76" s="264">
        <v>65</v>
      </c>
      <c r="D76" s="141">
        <v>57660</v>
      </c>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13089</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v>13089</v>
      </c>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2980329</v>
      </c>
    </row>
    <row r="102" spans="1:5" s="2" customFormat="1" x14ac:dyDescent="0.2">
      <c r="A102" s="272"/>
      <c r="B102" s="280" t="s">
        <v>4041</v>
      </c>
      <c r="C102" s="264">
        <v>91</v>
      </c>
      <c r="D102" s="141"/>
    </row>
    <row r="103" spans="1:5" s="2" customFormat="1" x14ac:dyDescent="0.2">
      <c r="A103" s="272" t="s">
        <v>1181</v>
      </c>
      <c r="B103" s="280" t="s">
        <v>1365</v>
      </c>
      <c r="C103" s="264">
        <v>92</v>
      </c>
      <c r="D103" s="141">
        <v>1213477</v>
      </c>
    </row>
    <row r="104" spans="1:5" s="2" customFormat="1" x14ac:dyDescent="0.2">
      <c r="A104" s="272" t="s">
        <v>3033</v>
      </c>
      <c r="B104" s="280" t="s">
        <v>3034</v>
      </c>
      <c r="C104" s="264">
        <v>93</v>
      </c>
      <c r="D104" s="141">
        <v>306207</v>
      </c>
    </row>
    <row r="105" spans="1:5" s="2" customFormat="1" x14ac:dyDescent="0.2">
      <c r="A105" s="281" t="s">
        <v>2608</v>
      </c>
      <c r="B105" s="282" t="s">
        <v>1572</v>
      </c>
      <c r="C105" s="265">
        <v>94</v>
      </c>
      <c r="D105" s="142">
        <v>1460645</v>
      </c>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Mirjana Cvitkušić</v>
      </c>
      <c r="B109" s="291"/>
      <c r="C109" s="293"/>
      <c r="D109" s="293"/>
      <c r="E109" s="291"/>
    </row>
    <row r="110" spans="1:5" s="292" customFormat="1" ht="15" customHeight="1" x14ac:dyDescent="0.2">
      <c r="A110" s="291" t="str">
        <f>IF(RefStr!H27="","Telefon za kontakt: _________________","Telefon za kontakt: " &amp; RefStr!H27)</f>
        <v>Telefon za kontakt: 031381228</v>
      </c>
      <c r="B110" s="291"/>
      <c r="E110" s="291"/>
    </row>
    <row r="111" spans="1:5" s="292" customFormat="1" ht="15" customHeight="1" x14ac:dyDescent="0.2">
      <c r="A111" s="291" t="str">
        <f>IF(RefStr!H33="","Odgovorna osoba: _____________________________","Odgovorna osoba: " &amp; RefStr!H33)</f>
        <v>Odgovorna osoba: Dražen Tonkovac</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19" activePane="bottomLeft" state="frozen"/>
      <selection pane="bottomLeft" activeCell="C41" sqref="C4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22</v>
      </c>
      <c r="J3" s="243" t="str">
        <f>RefStr!B25</f>
        <v>DA</v>
      </c>
      <c r="K3" s="239" t="str">
        <f>RefStr!B29</f>
        <v>DA</v>
      </c>
      <c r="L3" s="239" t="str">
        <f>RefStr!B31</f>
        <v>DA</v>
      </c>
      <c r="M3" s="239" t="str">
        <f>RefStr!B27</f>
        <v>DA</v>
      </c>
      <c r="N3" s="239" t="str">
        <f>RefStr!B33</f>
        <v>DA</v>
      </c>
      <c r="O3" s="239">
        <f>RefStr!B6</f>
        <v>35468</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4</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Provjera</v>
      </c>
      <c r="C202" s="176" t="s">
        <v>164</v>
      </c>
      <c r="E202" s="237">
        <v>0</v>
      </c>
      <c r="F202" s="237">
        <f t="shared" si="14"/>
        <v>1</v>
      </c>
      <c r="L202" s="235">
        <f>IF(AND(PRRAS!D93&gt;0,PRRAS!D690=0),1,0)</f>
        <v>1</v>
      </c>
      <c r="M202" s="235">
        <f>IF(AND(PRRAS!E93&gt;0,PRRAS!E690=0),1,0)</f>
        <v>1</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Provjera</v>
      </c>
      <c r="C213" s="176" t="s">
        <v>930</v>
      </c>
      <c r="E213" s="237">
        <v>0</v>
      </c>
      <c r="F213" s="237">
        <f t="shared" si="14"/>
        <v>1</v>
      </c>
      <c r="L213" s="235">
        <f>IF(AND(PRRAS!D270&gt;0,PRRAS!D799=0),1,0)</f>
        <v>1</v>
      </c>
      <c r="M213" s="235">
        <f>IF(AND(PRRAS!E270&gt;0,PRRAS!E799=0),1,0)</f>
        <v>1</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Provjera</v>
      </c>
      <c r="C252" s="177" t="s">
        <v>1258</v>
      </c>
      <c r="E252" s="237">
        <v>0</v>
      </c>
      <c r="F252" s="237">
        <f t="shared" si="17"/>
        <v>1</v>
      </c>
      <c r="L252" s="235">
        <f>IF(AND(PRRAS!D611&gt;0,SUM(PRRAS!D956:D957)=0),1,0)</f>
        <v>0</v>
      </c>
      <c r="M252" s="235">
        <f>IF(AND(PRRAS!E611&gt;0,SUM(PRRAS!E956:E957)=0),1,0)</f>
        <v>1</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Kresimir Crnkovic</cp:lastModifiedBy>
  <cp:lastPrinted>2019-02-14T06:52:12Z</cp:lastPrinted>
  <dcterms:created xsi:type="dcterms:W3CDTF">2001-11-21T09:32:18Z</dcterms:created>
  <dcterms:modified xsi:type="dcterms:W3CDTF">2019-02-15T08:28:21Z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